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05_HIRIGINTZA\Maribi\HAPO 3. aldaketa\"/>
    </mc:Choice>
  </mc:AlternateContent>
  <xr:revisionPtr revIDLastSave="0" documentId="8_{6DFA2170-C16F-4867-8A14-45356BF6E25C}" xr6:coauthVersionLast="47" xr6:coauthVersionMax="47" xr10:uidLastSave="{00000000-0000-0000-0000-000000000000}"/>
  <bookViews>
    <workbookView xWindow="-104" yWindow="-104" windowWidth="22326" windowHeight="12050" xr2:uid="{B1B45190-9DD8-44F2-9CAC-8180841A9553}"/>
  </bookViews>
  <sheets>
    <sheet name="EAE bilakaera" sheetId="1" r:id="rId1"/>
    <sheet name="Gipuzkoa-Donostialdea" sheetId="2" r:id="rId2"/>
    <sheet name="Oiartzun_turismo" sheetId="3" r:id="rId3"/>
    <sheet name="Oiartzun_auzoak datuak" sheetId="4" r:id="rId4"/>
    <sheet name="EETJE-REATE DATU BASEA" sheetId="5" r:id="rId5"/>
    <sheet name="EETJE-Est-kop-mod-aloj" sheetId="6" r:id="rId6"/>
    <sheet name="EETJE-mota-urtea" sheetId="7" r:id="rId7"/>
    <sheet name="Auzoka" sheetId="8" r:id="rId8"/>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8" l="1"/>
  <c r="AF50" i="8"/>
  <c r="AF54" i="8" s="1"/>
  <c r="AB50" i="8"/>
  <c r="AB54" i="8" s="1"/>
  <c r="X50" i="8"/>
  <c r="X54" i="8" s="1"/>
  <c r="T50" i="8"/>
  <c r="T54" i="8" s="1"/>
  <c r="P50" i="8"/>
  <c r="P54" i="8" s="1"/>
  <c r="L50" i="8"/>
  <c r="L54" i="8" s="1"/>
  <c r="H50" i="8"/>
  <c r="H54" i="8" s="1"/>
  <c r="C50" i="8"/>
  <c r="C54" i="8" s="1"/>
  <c r="AF38" i="8"/>
  <c r="AB38" i="8"/>
  <c r="X38" i="8"/>
  <c r="T38" i="8"/>
  <c r="P38" i="8"/>
  <c r="L38" i="8"/>
  <c r="H38" i="8"/>
  <c r="C38" i="8"/>
  <c r="AF36" i="8"/>
  <c r="AB36" i="8"/>
  <c r="X36" i="8"/>
  <c r="X43" i="8" s="1"/>
  <c r="T36" i="8"/>
  <c r="P36" i="8"/>
  <c r="P43" i="8" s="1"/>
  <c r="L36" i="8"/>
  <c r="L43" i="8" s="1"/>
  <c r="H36" i="8"/>
  <c r="H43" i="8" s="1"/>
  <c r="C36" i="8"/>
  <c r="C43" i="8" s="1"/>
  <c r="AG29" i="8"/>
  <c r="AF29" i="8"/>
  <c r="AC29" i="8"/>
  <c r="AB29" i="8"/>
  <c r="Y29" i="8"/>
  <c r="X29" i="8"/>
  <c r="U29" i="8"/>
  <c r="T29" i="8"/>
  <c r="Q29" i="8"/>
  <c r="P29" i="8"/>
  <c r="M29" i="8"/>
  <c r="L29" i="8"/>
  <c r="I29" i="8"/>
  <c r="H29" i="8"/>
  <c r="E29" i="8"/>
  <c r="D29" i="8"/>
  <c r="C29" i="8"/>
  <c r="AG18" i="8"/>
  <c r="AF41" i="8" s="1"/>
  <c r="AF18" i="8"/>
  <c r="AC18" i="8"/>
  <c r="AB41" i="8" s="1"/>
  <c r="AB18" i="8"/>
  <c r="Y18" i="8"/>
  <c r="X41" i="8" s="1"/>
  <c r="X18" i="8"/>
  <c r="U18" i="8"/>
  <c r="T41" i="8" s="1"/>
  <c r="T18" i="8"/>
  <c r="Q18" i="8"/>
  <c r="P41" i="8" s="1"/>
  <c r="P18" i="8"/>
  <c r="M18" i="8"/>
  <c r="L41" i="8" s="1"/>
  <c r="L18" i="8"/>
  <c r="I18" i="8"/>
  <c r="H41" i="8" s="1"/>
  <c r="H18" i="8"/>
  <c r="D18" i="8"/>
  <c r="C41" i="8" s="1"/>
  <c r="C18" i="8"/>
  <c r="E15" i="8"/>
  <c r="E14" i="8"/>
  <c r="E13" i="8"/>
  <c r="E12" i="8"/>
  <c r="E10" i="8"/>
  <c r="E8" i="8"/>
  <c r="E5" i="8"/>
  <c r="F40" i="7"/>
  <c r="D40" i="7"/>
  <c r="D39" i="7"/>
  <c r="D38" i="7"/>
  <c r="F37" i="7"/>
  <c r="D37" i="7"/>
  <c r="C68" i="6"/>
  <c r="C70" i="6" s="1"/>
  <c r="C56" i="6"/>
  <c r="C54" i="6"/>
  <c r="C61" i="6" s="1"/>
  <c r="D47" i="6"/>
  <c r="C47" i="6"/>
  <c r="E45" i="6"/>
  <c r="D45" i="6"/>
  <c r="E44" i="6"/>
  <c r="D44" i="6"/>
  <c r="E43" i="6"/>
  <c r="D43" i="6"/>
  <c r="E42" i="6"/>
  <c r="D42" i="6"/>
  <c r="E41" i="6"/>
  <c r="D41" i="6"/>
  <c r="E40" i="6"/>
  <c r="D40" i="6"/>
  <c r="E39" i="6"/>
  <c r="E47" i="6" s="1"/>
  <c r="D39" i="6"/>
  <c r="D36" i="6"/>
  <c r="C36" i="6"/>
  <c r="E34" i="6"/>
  <c r="E33" i="6"/>
  <c r="E32" i="6"/>
  <c r="E31" i="6"/>
  <c r="E30" i="6"/>
  <c r="E29" i="6"/>
  <c r="E28" i="6"/>
  <c r="E27" i="6"/>
  <c r="E26" i="6"/>
  <c r="E25" i="6"/>
  <c r="E24" i="6"/>
  <c r="E23" i="6"/>
  <c r="E22" i="6"/>
  <c r="E21" i="6"/>
  <c r="E20" i="6"/>
  <c r="E19" i="6"/>
  <c r="E18" i="6"/>
  <c r="E17" i="6"/>
  <c r="E16" i="6"/>
  <c r="E15" i="6"/>
  <c r="E14" i="6"/>
  <c r="E13" i="6"/>
  <c r="E12" i="6"/>
  <c r="E11" i="6"/>
  <c r="E10" i="6"/>
  <c r="E9" i="6"/>
  <c r="E8" i="6"/>
  <c r="E7" i="6"/>
  <c r="E6" i="6"/>
  <c r="E5" i="6"/>
  <c r="E4" i="6"/>
  <c r="E3" i="6"/>
  <c r="E36" i="6" s="1"/>
  <c r="AB37" i="5"/>
  <c r="AB38" i="5" s="1"/>
  <c r="C11" i="4"/>
  <c r="D53" i="3"/>
  <c r="C53" i="3"/>
  <c r="G15" i="3"/>
  <c r="G14" i="3"/>
  <c r="G13" i="3"/>
  <c r="G12" i="3"/>
  <c r="G11" i="3"/>
  <c r="G10" i="3"/>
  <c r="G9" i="3"/>
  <c r="G8" i="3"/>
  <c r="G7" i="3"/>
  <c r="G6" i="3"/>
  <c r="G5" i="3"/>
  <c r="K42" i="2"/>
  <c r="K41" i="2"/>
  <c r="K40" i="2"/>
  <c r="K39" i="2"/>
  <c r="J38" i="2"/>
  <c r="K38" i="2" s="1"/>
  <c r="I38" i="2"/>
  <c r="H38" i="2"/>
  <c r="G38" i="2"/>
  <c r="F38" i="2"/>
  <c r="E38" i="2"/>
  <c r="K37" i="2"/>
  <c r="J36" i="2"/>
  <c r="K36" i="2" s="1"/>
  <c r="I36" i="2"/>
  <c r="H36" i="2"/>
  <c r="G36" i="2"/>
  <c r="F36" i="2"/>
  <c r="E36" i="2"/>
  <c r="K35" i="2"/>
  <c r="K34" i="2"/>
  <c r="K33" i="2"/>
  <c r="K23" i="2"/>
  <c r="K22" i="2"/>
  <c r="K21" i="2"/>
  <c r="K20" i="2"/>
  <c r="K19" i="2"/>
  <c r="K18" i="2"/>
  <c r="J17" i="2"/>
  <c r="K17" i="2" s="1"/>
  <c r="I17" i="2"/>
  <c r="H17" i="2"/>
  <c r="G17" i="2"/>
  <c r="F17" i="2"/>
  <c r="E17" i="2"/>
  <c r="K16" i="2"/>
  <c r="J15" i="2"/>
  <c r="K15" i="2" s="1"/>
  <c r="I15" i="2"/>
  <c r="H15" i="2"/>
  <c r="G15" i="2"/>
  <c r="F15" i="2"/>
  <c r="E15" i="2"/>
  <c r="K14" i="2"/>
  <c r="K13" i="2"/>
  <c r="K12" i="2"/>
  <c r="K11" i="2"/>
  <c r="K10" i="2"/>
  <c r="J9" i="2"/>
  <c r="K9" i="2" s="1"/>
  <c r="I9" i="2"/>
  <c r="H9" i="2"/>
  <c r="G9" i="2"/>
  <c r="F9" i="2"/>
  <c r="E9" i="2"/>
  <c r="K8" i="2"/>
  <c r="J7" i="2"/>
  <c r="K7" i="2" s="1"/>
  <c r="I7" i="2"/>
  <c r="H7" i="2"/>
  <c r="G7" i="2"/>
  <c r="F7" i="2"/>
  <c r="E7" i="2"/>
  <c r="K6" i="2"/>
  <c r="K5" i="2"/>
  <c r="J75" i="1"/>
  <c r="J74" i="1"/>
  <c r="J73" i="1"/>
  <c r="J72" i="1"/>
  <c r="J71" i="1"/>
  <c r="J70" i="1"/>
  <c r="J69" i="1"/>
  <c r="J68" i="1"/>
  <c r="I67" i="1"/>
  <c r="H67" i="1"/>
  <c r="G67" i="1"/>
  <c r="F67" i="1"/>
  <c r="E67" i="1"/>
  <c r="D67" i="1"/>
  <c r="J67" i="1" s="1"/>
  <c r="J66" i="1"/>
  <c r="J65" i="1"/>
  <c r="J64" i="1"/>
  <c r="J63" i="1"/>
  <c r="I62" i="1"/>
  <c r="J62" i="1" s="1"/>
  <c r="H62" i="1"/>
  <c r="G62" i="1"/>
  <c r="F62" i="1"/>
  <c r="E62" i="1"/>
  <c r="D62" i="1"/>
  <c r="J61" i="1"/>
  <c r="J60" i="1"/>
  <c r="J59" i="1"/>
  <c r="J58" i="1"/>
  <c r="J46" i="1"/>
  <c r="J45" i="1"/>
  <c r="J44" i="1"/>
  <c r="J43" i="1"/>
  <c r="J42" i="1"/>
  <c r="J41" i="1"/>
  <c r="J40" i="1"/>
  <c r="J39" i="1"/>
  <c r="I38" i="1"/>
  <c r="H38" i="1"/>
  <c r="G38" i="1"/>
  <c r="F38" i="1"/>
  <c r="J38" i="1" s="1"/>
  <c r="E38" i="1"/>
  <c r="D38" i="1"/>
  <c r="J37" i="1"/>
  <c r="J36" i="1"/>
  <c r="J35" i="1"/>
  <c r="J34" i="1"/>
  <c r="T43" i="8" l="1"/>
  <c r="C59" i="6"/>
  <c r="C72" i="6"/>
  <c r="E9" i="8"/>
  <c r="E18" i="8" s="1"/>
  <c r="T34" i="8"/>
  <c r="T52" i="8"/>
  <c r="X34" i="8"/>
  <c r="H52" i="8"/>
  <c r="X52" i="8"/>
  <c r="AB34" i="8"/>
  <c r="AB43" i="8" s="1"/>
  <c r="L52" i="8"/>
  <c r="AB52" i="8"/>
  <c r="AF34" i="8"/>
  <c r="AF43" i="8" s="1"/>
  <c r="P52" i="8"/>
  <c r="AF5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3" authorId="0" shapeId="0" xr:uid="{F3E32593-1DA9-4336-A878-42D7453D96DA}">
      <text>
        <r>
          <rPr>
            <b/>
            <sz val="9"/>
            <color rgb="FF000000"/>
            <rFont val="Liberation Sans"/>
            <family val="2"/>
          </rPr>
          <t xml:space="preserve">Estado de alarma martxoaren 14tik bulegoa itxita
</t>
        </r>
      </text>
    </comment>
    <comment ref="G44" authorId="0" shapeId="0" xr:uid="{2AC3488F-8410-4520-A9DE-9374DBBC625D}">
      <text>
        <r>
          <rPr>
            <b/>
            <sz val="9"/>
            <color rgb="FF000000"/>
            <rFont val="Liberation Sans"/>
            <family val="2"/>
          </rPr>
          <t xml:space="preserve">USR62:
</t>
        </r>
        <r>
          <rPr>
            <sz val="9"/>
            <color rgb="FF000000"/>
            <rFont val="Liberation Sans"/>
            <family val="2"/>
          </rPr>
          <t>BULEGOA ITXITA, ALARMA EGOERA DELA ETA</t>
        </r>
      </text>
    </comment>
    <comment ref="G45" authorId="0" shapeId="0" xr:uid="{74CEA05D-07BB-4849-AFD0-A7E37DA8EDCD}">
      <text>
        <r>
          <rPr>
            <b/>
            <sz val="9"/>
            <color rgb="FF000000"/>
            <rFont val="Liberation Sans"/>
            <family val="2"/>
          </rPr>
          <t xml:space="preserve">USR62:
</t>
        </r>
        <r>
          <rPr>
            <sz val="9"/>
            <color rgb="FF000000"/>
            <rFont val="Liberation Sans"/>
            <family val="2"/>
          </rPr>
          <t>BULEGOA ITXITA, ALARMA EGOERA DELA ETA</t>
        </r>
      </text>
    </comment>
    <comment ref="G50" authorId="0" shapeId="0" xr:uid="{58B0C2BE-32AA-4BF3-95C2-B91210B92D59}">
      <text>
        <r>
          <rPr>
            <b/>
            <sz val="9"/>
            <color rgb="FF000000"/>
            <rFont val="Liberation Sans"/>
            <family val="2"/>
          </rPr>
          <t xml:space="preserve">Raquel Paisan:
</t>
        </r>
        <r>
          <rPr>
            <sz val="9"/>
            <color rgb="FF000000"/>
            <rFont val="Liberation Sans"/>
            <family val="2"/>
          </rPr>
          <t>Alarma egoera urriaren 25etik aurrera. Mugimendu restrikzioak</t>
        </r>
      </text>
    </comment>
  </commentList>
</comments>
</file>

<file path=xl/sharedStrings.xml><?xml version="1.0" encoding="utf-8"?>
<sst xmlns="http://schemas.openxmlformats.org/spreadsheetml/2006/main" count="1545" uniqueCount="455">
  <si>
    <t>Turismoak euskal ekonomiari egindako ekarpena, lurralde historikoaren eta urtearen arabera. BPGaren (m.p.) gaineko balio absolutua eta ehunekoa. Uneko prezioak. 2010-2023</t>
  </si>
  <si>
    <t>2023(a)</t>
  </si>
  <si>
    <t>Turismoko gastua (mila euro)</t>
  </si>
  <si>
    <t>Euskal AE</t>
  </si>
  <si>
    <t>Araba/Álava</t>
  </si>
  <si>
    <t>Bizkaia</t>
  </si>
  <si>
    <t>Gipuzkoa</t>
  </si>
  <si>
    <t>Turismo gastua (%)</t>
  </si>
  <si>
    <t>BPGaren (m.p.) gaineko ehunekoa</t>
  </si>
  <si>
    <t>Oinarria 2022</t>
  </si>
  <si>
    <t>(a)Aurrerapena</t>
  </si>
  <si>
    <t>Iturria: Eustat. Turismoaren kontu sateliteak</t>
  </si>
  <si>
    <t>Euskal AEko establezimendu turistikoetako eskainitako plazak eta langileak (*) per aldagaia, lurralde historikoa eta aldia</t>
  </si>
  <si>
    <t>2019</t>
  </si>
  <si>
    <t>2020</t>
  </si>
  <si>
    <t>2021</t>
  </si>
  <si>
    <t>2022</t>
  </si>
  <si>
    <t>2023</t>
  </si>
  <si>
    <t>2024</t>
  </si>
  <si>
    <t>2019-2024 aldea (%)</t>
  </si>
  <si>
    <t>Eskainitako plazen kp.</t>
  </si>
  <si>
    <t>-Araba/Alava</t>
  </si>
  <si>
    <t>-Bizkaia</t>
  </si>
  <si>
    <t>-Gipuzkoa</t>
  </si>
  <si>
    <t>Gipuzkoaren %</t>
  </si>
  <si>
    <t>Eskainitako plazen kopurua egun bakoitzean</t>
  </si>
  <si>
    <t>Landun-kopurua</t>
  </si>
  <si>
    <t>(*) Hotel-establezimenduei, landa-ostatuei eta turismo-apartamentuei buruzko informazioa biltzen du. 2022ko urtarriletik aurrera Aterpetxe turistikoak ere barne hartzen ditu</t>
  </si>
  <si>
    <t>Iturria:</t>
  </si>
  <si>
    <t>EUSTAT. Establezimendu Turistiko Hartzaileen Inkesta (ETHI)</t>
  </si>
  <si>
    <t>Euskal AEko establezimendu turistikoetako sarrerak, gaualdiak, batez besteko egonaldia eta plazen araberako okupazio-maila (*) per aldagaia, lurralde historikoa eta aldia</t>
  </si>
  <si>
    <t>Aldaketa Tasa (%)</t>
  </si>
  <si>
    <t>Sarrerak</t>
  </si>
  <si>
    <t>Gaualdiak</t>
  </si>
  <si>
    <t>Batez-besteko egonaldia</t>
  </si>
  <si>
    <t>Betetze-maila plazaka</t>
  </si>
  <si>
    <t>Euskal AEko irekita dauden hotel-establezimenduak, eskainitako gelak egun bakoitzean, eskainitako plazen kopurua eta langileak per aldagaia, eremu geografikoa, kategoria eta aldia</t>
  </si>
  <si>
    <t>Hotelak</t>
  </si>
  <si>
    <t>Guztira</t>
  </si>
  <si>
    <t>-Donostia / San Sebastian</t>
  </si>
  <si>
    <t>Donostiaren %</t>
  </si>
  <si>
    <t>-Donostiako metropolialdea</t>
  </si>
  <si>
    <t>Metropolialdearen %</t>
  </si>
  <si>
    <t>Eskainitako gelak egun bakoitzean</t>
  </si>
  <si>
    <t>Eskainitako plazen kopurua</t>
  </si>
  <si>
    <t>Bilboko eta Donostiako metropoli eremuek, bai eta Gipuzkoakoak ere, ez dituzte hiriburuak euren baitan hartzen.
Urteko guztizkoa, Eskainitako gelak, eguneko, Eskainitako plazak, eguneko eta Langile okupatuak gurutzatuz urteko batez bestekoa lortzen da.
Urteko guztizkoa eta Hotel establezimenduak gurutzatuz lortzen da aukeratutako urtean egun 1ean gutxienez irekitako establezimendu-kopurua.</t>
  </si>
  <si>
    <t>Euskal AEko hotel-establezimenduetako bidaiarien sarrerak eta hauek igarotako gauak per aldagaia, eremu geografikoa, jatorria, asteko eguna eta aldia</t>
  </si>
  <si>
    <t>-Donostia / San Sebastián. Talde 1</t>
  </si>
  <si>
    <t>-Donostia / San Sebastián. Talde 2</t>
  </si>
  <si>
    <t>Bilboko eta Donostiako metropoli eremuek, bai eta Gipuzkoakoak ere, ez dituzte hiriburuak euren baitan hartzen.
Asteburua: Ostirala eta Larunbata.
1. Taldea: 3 izar eta gehiagoko establezimenduak.
2. Taldea: 1 eta 2 izarreko establezimenduak (apopilo etxeak barne).</t>
  </si>
  <si>
    <t>Euskal AEko hotel-establezimenduetako okupazio-mailak per aldagaia, kategoria, asteko eguna eta aldia</t>
  </si>
  <si>
    <t>Betetze-maila gelaka</t>
  </si>
  <si>
    <t>Asteburua: Ostirala eta Larunbata.</t>
  </si>
  <si>
    <t>Euskal AEko landa-ostatuetako sarrerak, ostatu-gauak eta okupazio-mailak per aldagaia, eremu geografikoa, jatorria eta aldia</t>
  </si>
  <si>
    <t>.</t>
  </si>
  <si>
    <t>Aste Santua: Ostegunetik igandera (4 gau).
Arabako beste batzuk eta Bilboko eta Donostiako metropoli eremuek hiriburuak eure baitan hartzen dituzte.
Gipuzkoako metropoli eremuak ez du Donostia hiriburua bere baitan hartzen.</t>
  </si>
  <si>
    <t>Euskal AEko irekita dauden landetxeak, logelak, eskainitako plazen kopurua egun bakoitzean eta langileak per aldagaia, eremu geografikoa eta aldia</t>
  </si>
  <si>
    <t>Landetxeak eta</t>
  </si>
  <si>
    <t>Arabako beste batzuk eta Bilboko eta Donostiako metropoli eremuek hiriburuak eure baitan hartzen dituzte.
Gipuzkoako metropoli eremuak ez du Donostia hiriburua bere baitan hartzen.
Urteko guztizkoa, Eskainitako gelak, eguneko, Eskainitako plazak, eguneko eta Langile okupatuak gurutzatuz urteko batez bestekoa lortzen da.
Urteko guztizkoa eta Landa-establezimenduak gurutzatuz lortzen da aukeratutako urtean egun 1ean gutxienez irekitako establezimendu-kopurua.</t>
  </si>
  <si>
    <t>Euskal AEko landetxeetako sarrerak, hauek igarotako gauak eta okupazio-mailak per aldagaia, eremu geografikoa, asteko eguna eta aldia</t>
  </si>
  <si>
    <t>Arabako beste batzuk eta Bilboko eta Donostiako metropoli eremuek hiriburuak eure baitan hartzen dituzte.
Gipuzkoako metropoli eremuak ez du Donostia hiriburua bere baitan hartzen.
Asteburua: Ostirala eta Larunbata.</t>
  </si>
  <si>
    <t>Euskal AEko apartamentu turistiko irekiak per aldagaia, lurralde historikoa eta aldia</t>
  </si>
  <si>
    <t>Eskainitako apartamentuak</t>
  </si>
  <si>
    <t>Euskal AEko turismo-aterpetxe irekiak per aldagaia, lurralde historikoa eta aldia</t>
  </si>
  <si>
    <t>Eskainitako aterpetxeak</t>
  </si>
  <si>
    <t>Euskal AEko aterpetxe turistikoetako sarrerak, ostatu-gauak, batez besteko egonaldia eta okupazio-maila per aldagaia, lurralde historikoa, jatorria eta aldia</t>
  </si>
  <si>
    <t>GUZTIRA</t>
  </si>
  <si>
    <t>-Estatua guztira</t>
  </si>
  <si>
    <t>-Atzerria guztira</t>
  </si>
  <si>
    <t>Euskal AEko hotel-establezimenduetako sarrerak, gaualdiak, batez besteko egonaldia eta okupazio-mailak per aldagaia, lurraldeak, jatorria eta aldia</t>
  </si>
  <si>
    <t>2022-2024 aldea (%)</t>
  </si>
  <si>
    <t>-Estatua</t>
  </si>
  <si>
    <t>-Atzerria</t>
  </si>
  <si>
    <t>Batez-besteko egonaldia udalerriaren arabera</t>
  </si>
  <si>
    <t>Euskal AEko hotel-establezimendu irekiak per aldagaia, lurraldeak eta aldia</t>
  </si>
  <si>
    <t>BISITARIAK</t>
  </si>
  <si>
    <t>Urtarrila</t>
  </si>
  <si>
    <t>Otsaila</t>
  </si>
  <si>
    <t>Martxoa</t>
  </si>
  <si>
    <t>Apirila</t>
  </si>
  <si>
    <t>Maiatza</t>
  </si>
  <si>
    <t>Ekaina</t>
  </si>
  <si>
    <t>Uztaila</t>
  </si>
  <si>
    <t>Abuztua</t>
  </si>
  <si>
    <t>Iraila</t>
  </si>
  <si>
    <t>Urria</t>
  </si>
  <si>
    <t>Azaroa</t>
  </si>
  <si>
    <t>Abendua</t>
  </si>
  <si>
    <t>azken urteetan udan tren berdearen zerbitzua eskaini da eta sarrerak turismo bulegoan saldu dira. 2024an ez da zerbitzua eskaini eta bisitari/kontsulta kopurua jeitsi egin da</t>
  </si>
  <si>
    <t>Auzoa</t>
  </si>
  <si>
    <t>Biztanleak</t>
  </si>
  <si>
    <t xml:space="preserve">
Arragua</t>
  </si>
  <si>
    <t xml:space="preserve">
Elizalde</t>
  </si>
  <si>
    <t xml:space="preserve">
Ergoien</t>
  </si>
  <si>
    <t xml:space="preserve">
Iturriotz</t>
  </si>
  <si>
    <t xml:space="preserve">
Ugaldetxo</t>
  </si>
  <si>
    <t xml:space="preserve">
Altzibar</t>
  </si>
  <si>
    <t xml:space="preserve">
Karrika</t>
  </si>
  <si>
    <t xml:space="preserve">
Gurutze</t>
  </si>
  <si>
    <t xml:space="preserve">
Guztira</t>
  </si>
  <si>
    <t>Etxebizitza beteak</t>
  </si>
  <si>
    <t>Etxebizitza hutsak</t>
  </si>
  <si>
    <t xml:space="preserve">Guztira
</t>
  </si>
  <si>
    <t xml:space="preserve">
595</t>
  </si>
  <si>
    <t xml:space="preserve">
53</t>
  </si>
  <si>
    <t xml:space="preserve">
648</t>
  </si>
  <si>
    <t xml:space="preserve">
1347</t>
  </si>
  <si>
    <t xml:space="preserve">
97</t>
  </si>
  <si>
    <t xml:space="preserve">
1444</t>
  </si>
  <si>
    <t xml:space="preserve">
266</t>
  </si>
  <si>
    <t xml:space="preserve">
42</t>
  </si>
  <si>
    <t xml:space="preserve">
308</t>
  </si>
  <si>
    <t xml:space="preserve">
466</t>
  </si>
  <si>
    <t xml:space="preserve">
54</t>
  </si>
  <si>
    <t xml:space="preserve">
520</t>
  </si>
  <si>
    <t xml:space="preserve">
40</t>
  </si>
  <si>
    <t xml:space="preserve">
560</t>
  </si>
  <si>
    <t xml:space="preserve">
685</t>
  </si>
  <si>
    <t xml:space="preserve">
60</t>
  </si>
  <si>
    <t xml:space="preserve">
745</t>
  </si>
  <si>
    <t xml:space="preserve">
103</t>
  </si>
  <si>
    <t xml:space="preserve">
13</t>
  </si>
  <si>
    <t xml:space="preserve">
116</t>
  </si>
  <si>
    <t xml:space="preserve">
126</t>
  </si>
  <si>
    <t xml:space="preserve">
21</t>
  </si>
  <si>
    <t xml:space="preserve">
147</t>
  </si>
  <si>
    <t xml:space="preserve">
4108</t>
  </si>
  <si>
    <t xml:space="preserve">
380</t>
  </si>
  <si>
    <t xml:space="preserve">
4488</t>
  </si>
  <si>
    <t>Nº de registro</t>
  </si>
  <si>
    <t>Tipo de actividad</t>
  </si>
  <si>
    <t xml:space="preserve"> </t>
  </si>
  <si>
    <t>Fecha inscripción</t>
  </si>
  <si>
    <t>Modalidad</t>
  </si>
  <si>
    <t>Categoría</t>
  </si>
  <si>
    <t>Especialidad</t>
  </si>
  <si>
    <t>Grupo</t>
  </si>
  <si>
    <t>Nº de identificación</t>
  </si>
  <si>
    <t>Razon Social</t>
  </si>
  <si>
    <t>Código postal</t>
  </si>
  <si>
    <t>Territorio histórico</t>
  </si>
  <si>
    <t>Municipio</t>
  </si>
  <si>
    <t>Localidad</t>
  </si>
  <si>
    <t>Dirección</t>
  </si>
  <si>
    <t>Número</t>
  </si>
  <si>
    <t>Escalera</t>
  </si>
  <si>
    <t>Piso</t>
  </si>
  <si>
    <t>Letra</t>
  </si>
  <si>
    <t>Latitud</t>
  </si>
  <si>
    <t>Longitud</t>
  </si>
  <si>
    <t>ETRS89 (X)</t>
  </si>
  <si>
    <t>ETRS89 (Y)</t>
  </si>
  <si>
    <t>Teléfono</t>
  </si>
  <si>
    <t>Correo electrónico</t>
  </si>
  <si>
    <t>Web</t>
  </si>
  <si>
    <t>Nº total de plazas</t>
  </si>
  <si>
    <t>Servicio de restauración</t>
  </si>
  <si>
    <t>Nº de hab. dobles</t>
  </si>
  <si>
    <t>Nº de hab. individuales</t>
  </si>
  <si>
    <t>Nº de hab. dobles con salón</t>
  </si>
  <si>
    <t>Nº de suites</t>
  </si>
  <si>
    <t>Nº de apartamentos</t>
  </si>
  <si>
    <t>Nº de estudios</t>
  </si>
  <si>
    <t>Nº total de unidades de alojamiento</t>
  </si>
  <si>
    <t>Nº de habitaciones (&gt;=4)</t>
  </si>
  <si>
    <t>Nº de habitaciones (&lt; 4)</t>
  </si>
  <si>
    <t>Máximo de plazas supletorias</t>
  </si>
  <si>
    <t>Bar</t>
  </si>
  <si>
    <t>Piscina</t>
  </si>
  <si>
    <t>Nº total de parcelas</t>
  </si>
  <si>
    <t>BSS00020</t>
  </si>
  <si>
    <t>Albergue</t>
  </si>
  <si>
    <t>ARRITXULO ATERPETXEA</t>
  </si>
  <si>
    <t>2015-07-21</t>
  </si>
  <si>
    <t>B75057489</t>
  </si>
  <si>
    <t>ARRITXULO , S.L.</t>
  </si>
  <si>
    <t>20180</t>
  </si>
  <si>
    <t>Oiartzun</t>
  </si>
  <si>
    <t>Ergoien | Diseminado</t>
  </si>
  <si>
    <t>Lesakako bidea</t>
  </si>
  <si>
    <t xml:space="preserve">  </t>
  </si>
  <si>
    <t>B</t>
  </si>
  <si>
    <t>www.arritxulo.org</t>
  </si>
  <si>
    <t>Sí</t>
  </si>
  <si>
    <t>No</t>
  </si>
  <si>
    <t>ESS00880</t>
  </si>
  <si>
    <t>Vivienda para uso turístico</t>
  </si>
  <si>
    <t>GENTZA</t>
  </si>
  <si>
    <t>2017-03-17</t>
  </si>
  <si>
    <t>MEDIO NO RURAL</t>
  </si>
  <si>
    <t>Gurutze | Diseminado</t>
  </si>
  <si>
    <t>Gurutze</t>
  </si>
  <si>
    <t>ESS01617</t>
  </si>
  <si>
    <t>LANDACHE</t>
  </si>
  <si>
    <t>2017-09-19</t>
  </si>
  <si>
    <t>Iturriotz | Diseminado</t>
  </si>
  <si>
    <t>Makutso</t>
  </si>
  <si>
    <t>ESS02591</t>
  </si>
  <si>
    <t>2020-01-15</t>
  </si>
  <si>
    <t>Elizalde</t>
  </si>
  <si>
    <t>Mendiburu</t>
  </si>
  <si>
    <t>A</t>
  </si>
  <si>
    <t>ESS02670</t>
  </si>
  <si>
    <t>LEKUTXOA</t>
  </si>
  <si>
    <t>2020-06-15</t>
  </si>
  <si>
    <t>MEDIO RURAL</t>
  </si>
  <si>
    <t>Arragua | Diseminado</t>
  </si>
  <si>
    <t>Arizabalo</t>
  </si>
  <si>
    <t>DR</t>
  </si>
  <si>
    <t>ESS02850</t>
  </si>
  <si>
    <t>2021-07-15</t>
  </si>
  <si>
    <t>Iparralde</t>
  </si>
  <si>
    <t>ESS02917</t>
  </si>
  <si>
    <t>2021-12-10</t>
  </si>
  <si>
    <t>HSS00118</t>
  </si>
  <si>
    <t>Hotel</t>
  </si>
  <si>
    <t>GURUTZE BERRI</t>
  </si>
  <si>
    <t>1969-11-04</t>
  </si>
  <si>
    <t>HOTEL</t>
  </si>
  <si>
    <t>1 ESTRELLA</t>
  </si>
  <si>
    <t>B20061453</t>
  </si>
  <si>
    <t>GURUTZE BERRI, S.L.</t>
  </si>
  <si>
    <t>Bizardia</t>
  </si>
  <si>
    <t>www.gurutzeberri.com</t>
  </si>
  <si>
    <t>HSS00415</t>
  </si>
  <si>
    <t>B&amp;B DONOSTIA SAN SEBASTIAN AEROPUERTO</t>
  </si>
  <si>
    <t>1972-05-16</t>
  </si>
  <si>
    <t>3 ESTRELLAS</t>
  </si>
  <si>
    <t>B84679935</t>
  </si>
  <si>
    <t>W E I ALICANTE SL</t>
  </si>
  <si>
    <t>Lintzirin</t>
  </si>
  <si>
    <t>www.sidorme.com</t>
  </si>
  <si>
    <t>HSS00650</t>
  </si>
  <si>
    <t>USATEGIETA</t>
  </si>
  <si>
    <t>2002-08-02</t>
  </si>
  <si>
    <t>4 ESTRELLAS</t>
  </si>
  <si>
    <t>HOTEL RURAL</t>
  </si>
  <si>
    <t>B75160754</t>
  </si>
  <si>
    <t>USATEBERRI SL,</t>
  </si>
  <si>
    <t>Maldaburu</t>
  </si>
  <si>
    <t>www.hotelusategieta.com</t>
  </si>
  <si>
    <t>HSS00698</t>
  </si>
  <si>
    <t>ELIZALDE</t>
  </si>
  <si>
    <t>2008-04-29</t>
  </si>
  <si>
    <t>B20879649</t>
  </si>
  <si>
    <t>ITURROSPE, S.L.</t>
  </si>
  <si>
    <t>www.hotelelizalde.com</t>
  </si>
  <si>
    <t>HSS00728</t>
  </si>
  <si>
    <t>AMAZKAR</t>
  </si>
  <si>
    <t>2011-09-21</t>
  </si>
  <si>
    <t>PENSION</t>
  </si>
  <si>
    <t>Kontzejuerreka</t>
  </si>
  <si>
    <t>http://www.pensionamazkar.com/</t>
  </si>
  <si>
    <t>HSS00876</t>
  </si>
  <si>
    <t>CASA PALOMA</t>
  </si>
  <si>
    <t>2019-12-05</t>
  </si>
  <si>
    <t>Ergoien</t>
  </si>
  <si>
    <t>Tornola</t>
  </si>
  <si>
    <t>HSS00895</t>
  </si>
  <si>
    <t>B2BIKAIN</t>
  </si>
  <si>
    <t>2021-10-28</t>
  </si>
  <si>
    <t>Ugaldetxo | Diseminado</t>
  </si>
  <si>
    <t>Zuaznabar</t>
  </si>
  <si>
    <t>a</t>
  </si>
  <si>
    <t>b2bikain@gmail.com</t>
  </si>
  <si>
    <t>HSS00911</t>
  </si>
  <si>
    <t>FAGOAGA DORRETXEA</t>
  </si>
  <si>
    <t>2023-05-26</t>
  </si>
  <si>
    <t>B10960847</t>
  </si>
  <si>
    <t>PAULARRE S.L.</t>
  </si>
  <si>
    <t>Pullegi</t>
  </si>
  <si>
    <t>pagoadorretxea@gmail.com</t>
  </si>
  <si>
    <t>Fagoaga dorretxea</t>
  </si>
  <si>
    <t>KSS00114</t>
  </si>
  <si>
    <t>Agroturismo</t>
  </si>
  <si>
    <t>PELUAGA</t>
  </si>
  <si>
    <t>2001-12-21</t>
  </si>
  <si>
    <t>HABITACIONES</t>
  </si>
  <si>
    <t>Arkaleko bidea</t>
  </si>
  <si>
    <t>peluaga@ole.com</t>
  </si>
  <si>
    <t>KSS00124</t>
  </si>
  <si>
    <t>ERRETEGI HAUNDI</t>
  </si>
  <si>
    <t>2003-12-19</t>
  </si>
  <si>
    <t>HABITACIONES Y DEPENDENCIA CEDIDA EN SU CONJUNTO</t>
  </si>
  <si>
    <t>Erretegi</t>
  </si>
  <si>
    <t>http://www.erretegihaundi.eu</t>
  </si>
  <si>
    <t>KSS00165</t>
  </si>
  <si>
    <t>MOMOTEGI</t>
  </si>
  <si>
    <t>2012-04-18</t>
  </si>
  <si>
    <t>DEPENDENCIA CEDIDA EN SU CONJUNTO</t>
  </si>
  <si>
    <t>Pikogarate</t>
  </si>
  <si>
    <t>http://www.momotegi.com/</t>
  </si>
  <si>
    <t>KSS00166</t>
  </si>
  <si>
    <t>ANZIOLA</t>
  </si>
  <si>
    <t>2013-02-18</t>
  </si>
  <si>
    <t>E02914174</t>
  </si>
  <si>
    <t>JESUS JAVIER CACHAFEIRO VIÑAMBRES Y OTROS C.B.</t>
  </si>
  <si>
    <t>http://www.yeguadaisasa.com</t>
  </si>
  <si>
    <t>KSS00185</t>
  </si>
  <si>
    <t>EMIETA</t>
  </si>
  <si>
    <t>2021-02-12</t>
  </si>
  <si>
    <t>Oieleku</t>
  </si>
  <si>
    <t>otsotxo79@gmail.com</t>
  </si>
  <si>
    <t>www.nekatur.net/emieta</t>
  </si>
  <si>
    <t>KSS00189</t>
  </si>
  <si>
    <t>ADAKA</t>
  </si>
  <si>
    <t>2023-11-08</t>
  </si>
  <si>
    <t>Ergoiengo bidea</t>
  </si>
  <si>
    <t>irizasa@gmail.com</t>
  </si>
  <si>
    <t>LSS00180</t>
  </si>
  <si>
    <t>Habitación de vivienda particular para uso turístico</t>
  </si>
  <si>
    <t>2018-07-02</t>
  </si>
  <si>
    <t>Algorrieta</t>
  </si>
  <si>
    <t>LSS00293</t>
  </si>
  <si>
    <t>CASA GURUTZE 43</t>
  </si>
  <si>
    <t>2023-12-01</t>
  </si>
  <si>
    <t>LSS00296</t>
  </si>
  <si>
    <t>ISLA</t>
  </si>
  <si>
    <t>2024-01-04</t>
  </si>
  <si>
    <t>LSS00307</t>
  </si>
  <si>
    <t>SANTUSENE</t>
  </si>
  <si>
    <t>2024-08-21</t>
  </si>
  <si>
    <t>Santusene</t>
  </si>
  <si>
    <t>PSS00001</t>
  </si>
  <si>
    <t>Campings y otras modalidades de acampada</t>
  </si>
  <si>
    <t>OLIDEN</t>
  </si>
  <si>
    <t>1963-07-03</t>
  </si>
  <si>
    <t>CAMPING</t>
  </si>
  <si>
    <t>SEGUNDA</t>
  </si>
  <si>
    <t>B75043364</t>
  </si>
  <si>
    <t>CAMPING OLIDEN SL</t>
  </si>
  <si>
    <t>N-1</t>
  </si>
  <si>
    <t>XSS00005</t>
  </si>
  <si>
    <t>Casa Rural</t>
  </si>
  <si>
    <t>IRAGORRI</t>
  </si>
  <si>
    <t>2006-05-29</t>
  </si>
  <si>
    <t>Karrika | Diseminado</t>
  </si>
  <si>
    <t>Sorondo</t>
  </si>
  <si>
    <t>www.nekatur.net/iragorri</t>
  </si>
  <si>
    <t>XSS00007</t>
  </si>
  <si>
    <t>AITZARRI</t>
  </si>
  <si>
    <t>2006-09-20</t>
  </si>
  <si>
    <t>Karrika</t>
  </si>
  <si>
    <t>www.aitzarri.es</t>
  </si>
  <si>
    <t>XSS00123</t>
  </si>
  <si>
    <t>OLAZI</t>
  </si>
  <si>
    <t>2016-01-11</t>
  </si>
  <si>
    <t>Oiartzabal</t>
  </si>
  <si>
    <t>XSS00125</t>
  </si>
  <si>
    <t>OLAIZOLA</t>
  </si>
  <si>
    <t>2018-05-02</t>
  </si>
  <si>
    <t>XSS00127</t>
  </si>
  <si>
    <t>TXIKIERDI ALDE</t>
  </si>
  <si>
    <t>2016-10-04</t>
  </si>
  <si>
    <t>B75162313</t>
  </si>
  <si>
    <t>TXIKIERDI ALDE, S.L.</t>
  </si>
  <si>
    <t>Astigarragako bidea</t>
  </si>
  <si>
    <t>XSS00172</t>
  </si>
  <si>
    <t>SIMONAN BORDA</t>
  </si>
  <si>
    <t>2024-02-05</t>
  </si>
  <si>
    <t>Burkondo</t>
  </si>
  <si>
    <t>1-B</t>
  </si>
  <si>
    <t>juanangelartola@gmail.com</t>
  </si>
  <si>
    <t>Tasa/habitantes</t>
  </si>
  <si>
    <t>Donostia maximoa</t>
  </si>
  <si>
    <t>Jarduera mota</t>
  </si>
  <si>
    <t>Establezimendua</t>
  </si>
  <si>
    <t>Plaza kopurua</t>
  </si>
  <si>
    <t>%</t>
  </si>
  <si>
    <t>Landetxea</t>
  </si>
  <si>
    <t>Aterpetxeak</t>
  </si>
  <si>
    <t>Kanpinak eta beste kanpaketa-turismo modalitate batzuk</t>
  </si>
  <si>
    <t>Nekazaritza-turismoko establezimendua</t>
  </si>
  <si>
    <t>Erabilera Turistikorako Etxebizitza partikularretako logeletako ostatuak (ETL)</t>
  </si>
  <si>
    <t>Hotela</t>
  </si>
  <si>
    <t>Erabilera Turistikorako Etxebizitza (ETE)</t>
  </si>
  <si>
    <t>OSOTARA</t>
  </si>
  <si>
    <t>Modalitatea</t>
  </si>
  <si>
    <t>Establezimenduak (%)</t>
  </si>
  <si>
    <t>Alojamenduak (%)</t>
  </si>
  <si>
    <t>Agroturismoak</t>
  </si>
  <si>
    <t>Albergeak</t>
  </si>
  <si>
    <t>Kanpinak</t>
  </si>
  <si>
    <t>Landa Etxeak</t>
  </si>
  <si>
    <t>ETL</t>
  </si>
  <si>
    <t>ETE</t>
  </si>
  <si>
    <t>Karga Ahalmena indizea</t>
  </si>
  <si>
    <t>1-10 VT edo turismo-ostatua / eraikina</t>
  </si>
  <si>
    <t>Alojamendu kopurua</t>
  </si>
  <si>
    <t>Biztanle kopurua</t>
  </si>
  <si>
    <t>Oiartzungo saturazio langa</t>
  </si>
  <si>
    <t>100 biztanleko 10 alojamenduko langatik gorako indizea</t>
  </si>
  <si>
    <t>Arrisku langa</t>
  </si>
  <si>
    <t>100 biztanleko 5 alojamenduko langatik gora</t>
  </si>
  <si>
    <t>Oiartzunek duen saturazio maila</t>
  </si>
  <si>
    <t>Saturazio punturainoko betetze maila</t>
  </si>
  <si>
    <t>Saturazio puntura heltzeko alojamenduak</t>
  </si>
  <si>
    <t>Etxebizitza erabilera indizea</t>
  </si>
  <si>
    <t>%1,48-16 VT/etxebizitza //</t>
  </si>
  <si>
    <t>Minimoa ezarriko dugu: %1,48</t>
  </si>
  <si>
    <t>ETE eta ETL kopurua</t>
  </si>
  <si>
    <t>Etxebizitza kopurua (erroldatuak)</t>
  </si>
  <si>
    <t>Saturazio langa</t>
  </si>
  <si>
    <t>Saturazio puntura heltzeko falta diren ETE</t>
  </si>
  <si>
    <t>Etapa</t>
  </si>
  <si>
    <t>Antes de 2000</t>
  </si>
  <si>
    <t>2000-2010</t>
  </si>
  <si>
    <t>2010-2020</t>
  </si>
  <si>
    <t>2020-actualidad</t>
  </si>
  <si>
    <t>Irekitako Establezimendu kopurua</t>
  </si>
  <si>
    <t>Sorturiko Plaza berri kopurua</t>
  </si>
  <si>
    <t>Modalitate nagusia (establezimendua)</t>
  </si>
  <si>
    <t>2000 baino lehen</t>
  </si>
  <si>
    <t>Hotela eta landa inguruko alojamendua</t>
  </si>
  <si>
    <t>Ez dago argi</t>
  </si>
  <si>
    <t>2020-gaur egun</t>
  </si>
  <si>
    <t>ETE eta ETG</t>
  </si>
  <si>
    <t>ARRAGUA</t>
  </si>
  <si>
    <t>ERGOIEN</t>
  </si>
  <si>
    <t>ITURRIOTZ</t>
  </si>
  <si>
    <t>UGALDETXO</t>
  </si>
  <si>
    <t>ALTZIBAR</t>
  </si>
  <si>
    <t>KARRIKA</t>
  </si>
  <si>
    <t>GURUTZE</t>
  </si>
  <si>
    <t>Plazak (%)</t>
  </si>
  <si>
    <t>Arraguako saturazio langa</t>
  </si>
  <si>
    <t>Elizaldeko saturazio langa</t>
  </si>
  <si>
    <t>Ergoienen saturazio langa</t>
  </si>
  <si>
    <t>Iturriotzen saturazio langa</t>
  </si>
  <si>
    <t>Ugaldetxoren saturazio langa</t>
  </si>
  <si>
    <t>Karrikaren saturazio langa</t>
  </si>
  <si>
    <t>Gurutzeren saturazio langa</t>
  </si>
  <si>
    <r>
      <rPr>
        <sz val="10"/>
        <color theme="1"/>
        <rFont val="Liberation Sans"/>
      </rPr>
      <t>Karrikaren arrisku</t>
    </r>
    <r>
      <rPr>
        <sz val="10"/>
        <color theme="1"/>
        <rFont val="Arial"/>
        <family val="2"/>
      </rPr>
      <t xml:space="preserve"> langa</t>
    </r>
  </si>
  <si>
    <r>
      <rPr>
        <sz val="10"/>
        <color theme="1"/>
        <rFont val="Liberation Sans"/>
      </rPr>
      <t>Gurutzeren arrisku</t>
    </r>
    <r>
      <rPr>
        <sz val="10"/>
        <color theme="1"/>
        <rFont val="Arial"/>
        <family val="2"/>
      </rPr>
      <t xml:space="preserve"> langa</t>
    </r>
  </si>
  <si>
    <t>Arraguak duen saturazio maila</t>
  </si>
  <si>
    <t>Elizaldek duen saturazio maila</t>
  </si>
  <si>
    <t>Ergoienek duen saturazio maila</t>
  </si>
  <si>
    <t>Iturriozek duen saturazio maila</t>
  </si>
  <si>
    <t>Uagaldetxok duen saturazio maila</t>
  </si>
  <si>
    <t>Karrikak duen saturazio maila</t>
  </si>
  <si>
    <r>
      <rPr>
        <sz val="10"/>
        <color theme="1"/>
        <rFont val="Liberation Sans"/>
      </rPr>
      <t>Gurutzeren</t>
    </r>
    <r>
      <rPr>
        <sz val="10"/>
        <color theme="1"/>
        <rFont val="Arial"/>
        <family val="2"/>
      </rPr>
      <t xml:space="preserve"> duen saturazio maila</t>
    </r>
  </si>
  <si>
    <t>Ugaldetxok duen saturazio maila</t>
  </si>
  <si>
    <t>Altzibarrek duen saturazio maila</t>
  </si>
  <si>
    <t>Gurutzek duen saturazio maila</t>
  </si>
  <si>
    <t>Aintzat hartzekoa</t>
  </si>
  <si>
    <t>Arraguan pilatzen da plaza kopuru gehien, bi Hotel eta kanpina dira arrazoia.</t>
  </si>
  <si>
    <t>Ez dago arrisku indizeetan ezer deigarririk.</t>
  </si>
  <si>
    <t>Karga Ahalmena indizea gainezkatua dago, aterpetxeak batez ere, eta landetxeek ere eragiten dute hori.</t>
  </si>
  <si>
    <t>Iturriotzen ez da arrisku berezirik nabari, nahiz eta etxebizitza parkearen okupazioarekin adi ibili behar den.</t>
  </si>
  <si>
    <t>Ez da arrisku berezirik zona honetan.</t>
  </si>
  <si>
    <t>Ez da arrisku berezirik zona honetan, ez dago alojamendurik erregistroaren arabera.</t>
  </si>
  <si>
    <t>Nahiz eta arrisku handirik ez, zenbaki hain baxutan, landetxe pare baten irekierak saturazioa ekar lezake.</t>
  </si>
  <si>
    <t>Gurutzek saturazio indizeak ditu; alde batetik biztanle/etxebizitza gutxi daudelako eta bestetik Hotel ertain baten presentziaren eraginez.
Etxebizitza parkearen erabileran ere, indize onargarritik gora dago Gurutze.</t>
  </si>
  <si>
    <t>Karga Ahalmena erabat gainditua duen zona da.</t>
  </si>
  <si>
    <t>Elizaldek babesa behar du kaxkoa delako: ondarea, bizikidetza.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</si>
</sst>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0">
    <font>
      <sz val="10"/>
      <color theme="1"/>
      <name val="Liberation Sans"/>
    </font>
    <font>
      <sz val="10"/>
      <color theme="1"/>
      <name val="Liberation Sans"/>
    </font>
    <font>
      <b/>
      <sz val="10"/>
      <color theme="1"/>
      <name val="Liberation Sans"/>
    </font>
    <font>
      <b/>
      <sz val="10"/>
      <color rgb="FFFFFFFF"/>
      <name val="Liberation Sans"/>
    </font>
    <font>
      <sz val="10"/>
      <color rgb="FFCC0000"/>
      <name val="Liberation Sans"/>
    </font>
    <font>
      <i/>
      <sz val="10"/>
      <color rgb="FF808080"/>
      <name val="Liberation Sans"/>
    </font>
    <font>
      <sz val="10"/>
      <color rgb="FF006600"/>
      <name val="Liberation Sans"/>
    </font>
    <font>
      <b/>
      <sz val="24"/>
      <color rgb="FF000000"/>
      <name val="Liberation Sans"/>
    </font>
    <font>
      <b/>
      <sz val="18"/>
      <color rgb="FF000000"/>
      <name val="Liberation Sans"/>
    </font>
    <font>
      <b/>
      <sz val="12"/>
      <color rgb="FF000000"/>
      <name val="Liberation Sans"/>
    </font>
    <font>
      <u/>
      <sz val="10"/>
      <color rgb="FF0000EE"/>
      <name val="Liberation Sans"/>
    </font>
    <font>
      <sz val="10"/>
      <color rgb="FF996600"/>
      <name val="Liberation Sans"/>
    </font>
    <font>
      <sz val="10"/>
      <color theme="1"/>
      <name val="Helv"/>
    </font>
    <font>
      <sz val="10"/>
      <color theme="1"/>
      <name val="MS Sans Serif"/>
      <family val="2"/>
    </font>
    <font>
      <sz val="10"/>
      <color rgb="FF333333"/>
      <name val="Liberation Sans"/>
    </font>
    <font>
      <b/>
      <i/>
      <u/>
      <sz val="10"/>
      <color theme="1"/>
      <name val="Liberation Sans"/>
    </font>
    <font>
      <b/>
      <sz val="10"/>
      <color rgb="FFFF0000"/>
      <name val="Liberation Sans"/>
    </font>
    <font>
      <sz val="7"/>
      <color theme="1"/>
      <name val="Liberation Sans"/>
    </font>
    <font>
      <b/>
      <sz val="7"/>
      <color theme="1"/>
      <name val="Liberation Sans"/>
    </font>
    <font>
      <sz val="7"/>
      <color rgb="FFFF0000"/>
      <name val="Liberation Sans"/>
    </font>
    <font>
      <i/>
      <sz val="7"/>
      <color rgb="FF000000"/>
      <name val="Liberation Sans"/>
    </font>
    <font>
      <b/>
      <sz val="14"/>
      <color rgb="FF000000"/>
      <name val="Liberation Sans"/>
    </font>
    <font>
      <b/>
      <sz val="11"/>
      <color rgb="FF000000"/>
      <name val="Liberation Sans"/>
    </font>
    <font>
      <i/>
      <sz val="11"/>
      <color rgb="FF000000"/>
      <name val="Liberation Sans"/>
    </font>
    <font>
      <b/>
      <sz val="11"/>
      <color rgb="FF808080"/>
      <name val="Liberation Sans"/>
    </font>
    <font>
      <sz val="10"/>
      <color rgb="FF808080"/>
      <name val="Liberation Sans"/>
    </font>
    <font>
      <b/>
      <sz val="11"/>
      <color rgb="FF000000"/>
      <name val="Calibri1"/>
    </font>
    <font>
      <sz val="10"/>
      <color theme="1"/>
      <name val="Arial"/>
      <family val="2"/>
    </font>
    <font>
      <sz val="7"/>
      <color theme="1"/>
      <name val="Arial"/>
      <family val="2"/>
    </font>
    <font>
      <b/>
      <sz val="7"/>
      <color theme="1"/>
      <name val="Arial"/>
      <family val="2"/>
    </font>
    <font>
      <sz val="8"/>
      <color theme="1"/>
      <name val="Liberation Sans"/>
    </font>
    <font>
      <sz val="8"/>
      <color theme="1"/>
      <name val="Arial"/>
      <family val="2"/>
    </font>
    <font>
      <b/>
      <sz val="14"/>
      <color rgb="FF808080"/>
      <name val="Calibri1"/>
    </font>
    <font>
      <b/>
      <sz val="11"/>
      <color rgb="FF808080"/>
      <name val="Calibri1"/>
    </font>
    <font>
      <sz val="10.5"/>
      <color theme="1"/>
      <name val="Liberation Sans"/>
    </font>
    <font>
      <b/>
      <sz val="10.5"/>
      <color rgb="FF000000"/>
      <name val="Liberation Sans"/>
    </font>
    <font>
      <b/>
      <sz val="10.5"/>
      <color theme="1"/>
      <name val="Liberation Sans"/>
    </font>
    <font>
      <b/>
      <sz val="10.5"/>
      <color rgb="FFFFFFFF"/>
      <name val="Liberation Sans"/>
    </font>
    <font>
      <sz val="10.5"/>
      <color rgb="FF000000"/>
      <name val="Liberation Sans"/>
    </font>
    <font>
      <b/>
      <sz val="10.5"/>
      <color rgb="FF00557D"/>
      <name val="Liberation Sans"/>
    </font>
    <font>
      <sz val="10.5"/>
      <color rgb="FF00557D"/>
      <name val="Liberation Sans"/>
    </font>
    <font>
      <sz val="10.5"/>
      <color rgb="FF0073AA"/>
      <name val="Liberation Sans"/>
    </font>
    <font>
      <sz val="10.5"/>
      <color rgb="FF010000"/>
      <name val="Liberation Sans"/>
    </font>
    <font>
      <b/>
      <sz val="9"/>
      <color rgb="FF000000"/>
      <name val="Liberation Sans"/>
      <family val="2"/>
    </font>
    <font>
      <sz val="9"/>
      <color rgb="FF000000"/>
      <name val="Liberation Sans"/>
      <family val="2"/>
    </font>
    <font>
      <i/>
      <sz val="10"/>
      <color rgb="FF666666"/>
      <name val="Liberation Sans"/>
    </font>
    <font>
      <i/>
      <sz val="10"/>
      <color theme="1"/>
      <name val="Liberation Sans"/>
    </font>
    <font>
      <b/>
      <sz val="10"/>
      <color theme="1"/>
      <name val="Arial"/>
      <family val="2"/>
    </font>
    <font>
      <i/>
      <sz val="10"/>
      <color rgb="FF666666"/>
      <name val="Arial"/>
      <family val="2"/>
    </font>
    <font>
      <i/>
      <sz val="10"/>
      <color theme="1"/>
      <name val="Arial"/>
      <family val="2"/>
    </font>
  </fonts>
  <fills count="18">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8000"/>
        <bgColor rgb="FFFF8000"/>
      </patternFill>
    </fill>
    <fill>
      <patternFill patternType="solid">
        <fgColor rgb="FFFFFF00"/>
        <bgColor rgb="FFFFFF00"/>
      </patternFill>
    </fill>
    <fill>
      <patternFill patternType="solid">
        <fgColor rgb="FFFFA6A6"/>
        <bgColor rgb="FFFFA6A6"/>
      </patternFill>
    </fill>
    <fill>
      <patternFill patternType="solid">
        <fgColor rgb="FF0070C0"/>
        <bgColor rgb="FF0070C0"/>
      </patternFill>
    </fill>
    <fill>
      <patternFill patternType="solid">
        <fgColor rgb="FFB7DBFF"/>
        <bgColor rgb="FFB7DBFF"/>
      </patternFill>
    </fill>
    <fill>
      <patternFill patternType="solid">
        <fgColor rgb="FFFFFFFF"/>
        <bgColor rgb="FFFFFFFF"/>
      </patternFill>
    </fill>
    <fill>
      <patternFill patternType="solid">
        <fgColor rgb="FFE6E6E6"/>
        <bgColor rgb="FFE6E6E6"/>
      </patternFill>
    </fill>
    <fill>
      <patternFill patternType="solid">
        <fgColor rgb="FFCCCCCC"/>
        <bgColor rgb="FFCCCCCC"/>
      </patternFill>
    </fill>
    <fill>
      <patternFill patternType="solid">
        <fgColor rgb="FFFFB66C"/>
        <bgColor rgb="FFFFB66C"/>
      </patternFill>
    </fill>
  </fills>
  <borders count="60">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666666"/>
      </bottom>
      <diagonal/>
    </border>
    <border>
      <left style="thin">
        <color rgb="FF000000"/>
      </left>
      <right style="thin">
        <color rgb="FF666666"/>
      </right>
      <top style="thin">
        <color rgb="FF666666"/>
      </top>
      <bottom style="thin">
        <color rgb="FF666666"/>
      </bottom>
      <diagonal/>
    </border>
    <border>
      <left style="thin">
        <color rgb="FF666666"/>
      </left>
      <right style="thin">
        <color rgb="FF666666"/>
      </right>
      <top style="thin">
        <color rgb="FF666666"/>
      </top>
      <bottom style="thin">
        <color rgb="FF666666"/>
      </bottom>
      <diagonal/>
    </border>
    <border>
      <left style="thin">
        <color rgb="FF666666"/>
      </left>
      <right style="thin">
        <color rgb="FF000000"/>
      </right>
      <top style="thin">
        <color rgb="FF666666"/>
      </top>
      <bottom style="thin">
        <color rgb="FF666666"/>
      </bottom>
      <diagonal/>
    </border>
    <border>
      <left style="thin">
        <color rgb="FF000000"/>
      </left>
      <right style="thin">
        <color rgb="FF666666"/>
      </right>
      <top style="thin">
        <color rgb="FF666666"/>
      </top>
      <bottom style="thin">
        <color rgb="FF000000"/>
      </bottom>
      <diagonal/>
    </border>
    <border>
      <left style="thin">
        <color rgb="FF666666"/>
      </left>
      <right style="thin">
        <color rgb="FF666666"/>
      </right>
      <top style="thin">
        <color rgb="FF666666"/>
      </top>
      <bottom style="thin">
        <color rgb="FF000000"/>
      </bottom>
      <diagonal/>
    </border>
    <border>
      <left style="thin">
        <color rgb="FF666666"/>
      </left>
      <right style="thin">
        <color rgb="FF000000"/>
      </right>
      <top style="thin">
        <color rgb="FF666666"/>
      </top>
      <bottom style="thin">
        <color rgb="FF000000"/>
      </bottom>
      <diagonal/>
    </border>
    <border>
      <left style="thin">
        <color rgb="FF000000"/>
      </left>
      <right style="thin">
        <color rgb="FF666666"/>
      </right>
      <top style="thin">
        <color rgb="FF000000"/>
      </top>
      <bottom style="thin">
        <color rgb="FF666666"/>
      </bottom>
      <diagonal/>
    </border>
    <border>
      <left style="dotted">
        <color rgb="FF000000"/>
      </left>
      <right style="dotted">
        <color rgb="FF000000"/>
      </right>
      <top style="dotted">
        <color rgb="FF000000"/>
      </top>
      <bottom style="dotted">
        <color rgb="FF000000"/>
      </bottom>
      <diagonal/>
    </border>
    <border>
      <left/>
      <right/>
      <top style="dotted">
        <color rgb="FF000000"/>
      </top>
      <bottom/>
      <diagonal/>
    </border>
    <border>
      <left/>
      <right style="thin">
        <color rgb="FFFFFFFF"/>
      </right>
      <top style="dotted">
        <color rgb="FF000000"/>
      </top>
      <bottom/>
      <diagonal/>
    </border>
    <border>
      <left/>
      <right style="thin">
        <color rgb="FFFFFFFF"/>
      </right>
      <top/>
      <bottom/>
      <diagonal/>
    </border>
    <border>
      <left style="thin">
        <color rgb="FF000000"/>
      </left>
      <right style="thin">
        <color rgb="FF808080"/>
      </right>
      <top style="thin">
        <color rgb="FF000000"/>
      </top>
      <bottom style="thin">
        <color rgb="FF808080"/>
      </bottom>
      <diagonal/>
    </border>
    <border>
      <left style="thin">
        <color rgb="FF000000"/>
      </left>
      <right style="thin">
        <color rgb="FF808080"/>
      </right>
      <top style="thin">
        <color rgb="FF808080"/>
      </top>
      <bottom style="thin">
        <color rgb="FF808080"/>
      </bottom>
      <diagonal/>
    </border>
    <border>
      <left style="thin">
        <color rgb="FF808080"/>
      </left>
      <right style="thin">
        <color rgb="FF000000"/>
      </right>
      <top style="thin">
        <color rgb="FF808080"/>
      </top>
      <bottom style="thin">
        <color rgb="FF808080"/>
      </bottom>
      <diagonal/>
    </border>
    <border>
      <left style="thin">
        <color rgb="FF000000"/>
      </left>
      <right style="thin">
        <color rgb="FF808080"/>
      </right>
      <top style="thin">
        <color rgb="FF808080"/>
      </top>
      <bottom style="thin">
        <color rgb="FF000000"/>
      </bottom>
      <diagonal/>
    </border>
    <border>
      <left style="thin">
        <color rgb="FF808080"/>
      </left>
      <right style="thin">
        <color rgb="FF808080"/>
      </right>
      <top style="thin">
        <color rgb="FF808080"/>
      </top>
      <bottom style="thin">
        <color rgb="FF000000"/>
      </bottom>
      <diagonal/>
    </border>
    <border>
      <left style="thin">
        <color rgb="FF808080"/>
      </left>
      <right style="thin">
        <color rgb="FF000000"/>
      </right>
      <top style="thin">
        <color rgb="FF808080"/>
      </top>
      <bottom style="thin">
        <color rgb="FF000000"/>
      </bottom>
      <diagonal/>
    </border>
    <border>
      <left style="thin">
        <color rgb="FFC0C0C0"/>
      </left>
      <right style="thin">
        <color rgb="FFC0C0C0"/>
      </right>
      <top style="thin">
        <color rgb="FFC0C0C0"/>
      </top>
      <bottom/>
      <diagonal/>
    </border>
    <border>
      <left/>
      <right style="thin">
        <color rgb="FFC0C0C0"/>
      </right>
      <top style="thin">
        <color rgb="FFC0C0C0"/>
      </top>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808080"/>
      </left>
      <right style="thin">
        <color rgb="FF808080"/>
      </right>
      <top style="thin">
        <color rgb="FF000000"/>
      </top>
      <bottom style="thin">
        <color rgb="FF808080"/>
      </bottom>
      <diagonal/>
    </border>
    <border>
      <left style="thin">
        <color rgb="FF808080"/>
      </left>
      <right style="thin">
        <color rgb="FF000000"/>
      </right>
      <top style="thin">
        <color rgb="FF000000"/>
      </top>
      <bottom style="thin">
        <color rgb="FF808080"/>
      </bottom>
      <diagonal/>
    </border>
    <border>
      <left style="thin">
        <color rgb="FF000000"/>
      </left>
      <right style="thin">
        <color rgb="FF999999"/>
      </right>
      <top style="thin">
        <color rgb="FF000000"/>
      </top>
      <bottom style="thin">
        <color rgb="FF999999"/>
      </bottom>
      <diagonal/>
    </border>
    <border>
      <left style="thin">
        <color rgb="FF999999"/>
      </left>
      <right style="thin">
        <color rgb="FF999999"/>
      </right>
      <top style="thin">
        <color rgb="FF000000"/>
      </top>
      <bottom style="thin">
        <color rgb="FF999999"/>
      </bottom>
      <diagonal/>
    </border>
    <border>
      <left style="thin">
        <color rgb="FF999999"/>
      </left>
      <right style="thin">
        <color rgb="FF000000"/>
      </right>
      <top style="thin">
        <color rgb="FF000000"/>
      </top>
      <bottom style="thin">
        <color rgb="FF999999"/>
      </bottom>
      <diagonal/>
    </border>
    <border>
      <left style="thin">
        <color rgb="FF000000"/>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000000"/>
      </right>
      <top style="thin">
        <color rgb="FF999999"/>
      </top>
      <bottom style="thin">
        <color rgb="FF999999"/>
      </bottom>
      <diagonal/>
    </border>
    <border>
      <left style="thin">
        <color rgb="FF000000"/>
      </left>
      <right style="thin">
        <color rgb="FF999999"/>
      </right>
      <top style="thin">
        <color rgb="FF999999"/>
      </top>
      <bottom style="thin">
        <color rgb="FF000000"/>
      </bottom>
      <diagonal/>
    </border>
    <border>
      <left style="thin">
        <color rgb="FF999999"/>
      </left>
      <right style="thin">
        <color rgb="FF999999"/>
      </right>
      <top style="thin">
        <color rgb="FF999999"/>
      </top>
      <bottom style="thin">
        <color rgb="FF000000"/>
      </bottom>
      <diagonal/>
    </border>
    <border>
      <left style="thin">
        <color rgb="FF999999"/>
      </left>
      <right style="thin">
        <color rgb="FF000000"/>
      </right>
      <top style="thin">
        <color rgb="FF999999"/>
      </top>
      <bottom style="thin">
        <color rgb="FF000000"/>
      </bottom>
      <diagonal/>
    </border>
    <border>
      <left style="thin">
        <color rgb="FF000000"/>
      </left>
      <right/>
      <top style="thin">
        <color rgb="FF000000"/>
      </top>
      <bottom style="thin">
        <color rgb="FF999999"/>
      </bottom>
      <diagonal/>
    </border>
    <border>
      <left/>
      <right/>
      <top style="thin">
        <color rgb="FF000000"/>
      </top>
      <bottom style="thin">
        <color rgb="FF999999"/>
      </bottom>
      <diagonal/>
    </border>
    <border>
      <left/>
      <right style="thin">
        <color rgb="FF000000"/>
      </right>
      <top style="thin">
        <color rgb="FF000000"/>
      </top>
      <bottom style="thin">
        <color rgb="FF999999"/>
      </bottom>
      <diagonal/>
    </border>
    <border>
      <left style="thin">
        <color rgb="FF000000"/>
      </left>
      <right/>
      <top style="thin">
        <color rgb="FF999999"/>
      </top>
      <bottom style="thin">
        <color rgb="FF999999"/>
      </bottom>
      <diagonal/>
    </border>
    <border>
      <left/>
      <right/>
      <top style="thin">
        <color rgb="FF999999"/>
      </top>
      <bottom style="thin">
        <color rgb="FF999999"/>
      </bottom>
      <diagonal/>
    </border>
    <border>
      <left/>
      <right style="thin">
        <color rgb="FF000000"/>
      </right>
      <top style="thin">
        <color rgb="FF999999"/>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999999"/>
      </top>
      <bottom style="thin">
        <color rgb="FF000000"/>
      </bottom>
      <diagonal/>
    </border>
    <border>
      <left/>
      <right/>
      <top style="thin">
        <color rgb="FF999999"/>
      </top>
      <bottom style="thin">
        <color rgb="FF000000"/>
      </bottom>
      <diagonal/>
    </border>
    <border>
      <left/>
      <right style="thin">
        <color rgb="FF000000"/>
      </right>
      <top style="thin">
        <color rgb="FF999999"/>
      </top>
      <bottom style="thin">
        <color rgb="FF000000"/>
      </bottom>
      <diagonal/>
    </border>
    <border>
      <left style="thin">
        <color rgb="FF000000"/>
      </left>
      <right style="thin">
        <color rgb="FF999999"/>
      </right>
      <top style="thin">
        <color rgb="FF000000"/>
      </top>
      <bottom/>
      <diagonal/>
    </border>
    <border>
      <left style="thin">
        <color rgb="FF999999"/>
      </left>
      <right style="thin">
        <color rgb="FF999999"/>
      </right>
      <top style="thin">
        <color rgb="FF000000"/>
      </top>
      <bottom/>
      <diagonal/>
    </border>
    <border>
      <left style="thin">
        <color rgb="FF999999"/>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999999"/>
      </right>
      <top/>
      <bottom/>
      <diagonal/>
    </border>
    <border>
      <left style="thin">
        <color rgb="FF999999"/>
      </left>
      <right style="thin">
        <color rgb="FF999999"/>
      </right>
      <top/>
      <bottom/>
      <diagonal/>
    </border>
    <border>
      <left style="thin">
        <color rgb="FF999999"/>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999999"/>
      </right>
      <top/>
      <bottom style="thin">
        <color rgb="FF000000"/>
      </bottom>
      <diagonal/>
    </border>
    <border>
      <left style="thin">
        <color rgb="FF999999"/>
      </left>
      <right style="thin">
        <color rgb="FF999999"/>
      </right>
      <top/>
      <bottom style="thin">
        <color rgb="FF000000"/>
      </bottom>
      <diagonal/>
    </border>
    <border>
      <left style="thin">
        <color rgb="FF999999"/>
      </left>
      <right style="thin">
        <color rgb="FF000000"/>
      </right>
      <top/>
      <bottom style="thin">
        <color rgb="FF000000"/>
      </bottom>
      <diagonal/>
    </border>
    <border>
      <left style="thin">
        <color rgb="FF000000"/>
      </left>
      <right style="thin">
        <color rgb="FF000000"/>
      </right>
      <top style="thin">
        <color rgb="FF000000"/>
      </top>
      <bottom style="thin">
        <color rgb="FF999999"/>
      </bottom>
      <diagonal/>
    </border>
    <border>
      <left style="thin">
        <color rgb="FF000000"/>
      </left>
      <right style="thin">
        <color rgb="FF000000"/>
      </right>
      <top style="thin">
        <color rgb="FF999999"/>
      </top>
      <bottom style="thin">
        <color rgb="FF999999"/>
      </bottom>
      <diagonal/>
    </border>
    <border>
      <left style="thin">
        <color rgb="FF000000"/>
      </left>
      <right style="thin">
        <color rgb="FF000000"/>
      </right>
      <top style="thin">
        <color rgb="FF999999"/>
      </top>
      <bottom style="thin">
        <color rgb="FF000000"/>
      </bottom>
      <diagonal/>
    </border>
  </borders>
  <cellStyleXfs count="21">
    <xf numFmtId="0" fontId="0" fillId="0" borderId="0"/>
    <xf numFmtId="0" fontId="2" fillId="0" borderId="0"/>
    <xf numFmtId="0" fontId="3" fillId="2" borderId="0"/>
    <xf numFmtId="0" fontId="3" fillId="3" borderId="0"/>
    <xf numFmtId="0" fontId="2" fillId="4" borderId="0"/>
    <xf numFmtId="0" fontId="4" fillId="5" borderId="0"/>
    <xf numFmtId="0" fontId="3" fillId="6" borderId="0"/>
    <xf numFmtId="0" fontId="5" fillId="0" borderId="0"/>
    <xf numFmtId="0" fontId="6" fillId="7" borderId="0"/>
    <xf numFmtId="0" fontId="7" fillId="0" borderId="0"/>
    <xf numFmtId="0" fontId="8" fillId="0" borderId="0"/>
    <xf numFmtId="0" fontId="9" fillId="0" borderId="0"/>
    <xf numFmtId="0" fontId="10" fillId="0" borderId="0"/>
    <xf numFmtId="0" fontId="11" fillId="8" borderId="0"/>
    <xf numFmtId="0" fontId="12" fillId="0" borderId="0"/>
    <xf numFmtId="0" fontId="12" fillId="0" borderId="0"/>
    <xf numFmtId="0" fontId="14" fillId="8" borderId="1"/>
    <xf numFmtId="0" fontId="15" fillId="0" borderId="0"/>
    <xf numFmtId="0" fontId="1" fillId="0" borderId="0"/>
    <xf numFmtId="0" fontId="1" fillId="0" borderId="0"/>
    <xf numFmtId="0" fontId="4" fillId="0" borderId="0"/>
  </cellStyleXfs>
  <cellXfs count="247">
    <xf numFmtId="0" fontId="0" fillId="0" borderId="0" xfId="0"/>
    <xf numFmtId="0" fontId="0" fillId="0" borderId="0" xfId="0" applyFont="1"/>
    <xf numFmtId="0" fontId="16" fillId="0" borderId="0" xfId="0" applyFont="1" applyAlignment="1">
      <alignment wrapText="1"/>
    </xf>
    <xf numFmtId="0" fontId="0" fillId="0" borderId="0" xfId="0" applyFont="1" applyAlignment="1">
      <alignment wrapText="1"/>
    </xf>
    <xf numFmtId="0" fontId="17" fillId="0" borderId="3" xfId="0" applyFont="1" applyBorder="1" applyAlignment="1">
      <alignment vertical="center" wrapText="1"/>
    </xf>
    <xf numFmtId="0" fontId="0" fillId="0" borderId="4" xfId="0" applyFont="1" applyBorder="1" applyAlignment="1">
      <alignment wrapText="1"/>
    </xf>
    <xf numFmtId="0" fontId="0" fillId="0" borderId="5" xfId="0" applyFont="1" applyBorder="1" applyAlignment="1">
      <alignment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vertical="center" wrapText="1"/>
    </xf>
    <xf numFmtId="1" fontId="18" fillId="0" borderId="4" xfId="0" applyNumberFormat="1" applyFont="1" applyBorder="1" applyAlignment="1">
      <alignment vertical="center" wrapText="1"/>
    </xf>
    <xf numFmtId="3" fontId="18" fillId="0" borderId="4" xfId="0" applyNumberFormat="1" applyFont="1" applyBorder="1" applyAlignment="1">
      <alignment horizontal="right" vertical="center" wrapText="1"/>
    </xf>
    <xf numFmtId="3" fontId="18" fillId="0" borderId="5" xfId="0" applyNumberFormat="1" applyFont="1" applyBorder="1" applyAlignment="1">
      <alignment horizontal="right" vertical="center" wrapText="1"/>
    </xf>
    <xf numFmtId="0" fontId="17" fillId="0" borderId="3" xfId="0" applyFont="1" applyBorder="1" applyAlignment="1">
      <alignment horizontal="left" vertical="center" wrapText="1" indent="1"/>
    </xf>
    <xf numFmtId="3" fontId="17" fillId="0" borderId="4" xfId="0" applyNumberFormat="1" applyFont="1" applyBorder="1" applyAlignment="1">
      <alignment horizontal="right" vertical="center" wrapText="1"/>
    </xf>
    <xf numFmtId="3" fontId="17" fillId="0" borderId="5" xfId="0" applyNumberFormat="1" applyFont="1" applyBorder="1" applyAlignment="1">
      <alignment horizontal="right" vertical="center" wrapText="1"/>
    </xf>
    <xf numFmtId="0" fontId="17" fillId="10" borderId="3" xfId="0" applyFont="1" applyFill="1" applyBorder="1" applyAlignment="1">
      <alignment horizontal="left" vertical="center" wrapText="1" indent="1"/>
    </xf>
    <xf numFmtId="3" fontId="17" fillId="10" borderId="4" xfId="0" applyNumberFormat="1" applyFont="1" applyFill="1" applyBorder="1" applyAlignment="1">
      <alignment horizontal="right" vertical="center" wrapText="1"/>
    </xf>
    <xf numFmtId="3" fontId="17" fillId="10" borderId="5" xfId="0" applyNumberFormat="1" applyFont="1" applyFill="1" applyBorder="1" applyAlignment="1">
      <alignment horizontal="right" vertical="center" wrapText="1"/>
    </xf>
    <xf numFmtId="3" fontId="17" fillId="0" borderId="3" xfId="0" applyNumberFormat="1" applyFont="1" applyBorder="1" applyAlignment="1">
      <alignment vertical="center" wrapText="1"/>
    </xf>
    <xf numFmtId="0" fontId="19" fillId="0" borderId="4" xfId="0" applyFont="1" applyBorder="1" applyAlignment="1">
      <alignment horizontal="right" vertical="center" wrapText="1"/>
    </xf>
    <xf numFmtId="0" fontId="18" fillId="0" borderId="3" xfId="0" applyFont="1" applyBorder="1" applyAlignment="1">
      <alignment horizontal="left" vertical="center" wrapText="1"/>
    </xf>
    <xf numFmtId="164" fontId="18" fillId="0" borderId="4" xfId="0" applyNumberFormat="1" applyFont="1" applyFill="1" applyBorder="1" applyAlignment="1">
      <alignment horizontal="right" vertical="center" wrapText="1"/>
    </xf>
    <xf numFmtId="164" fontId="18" fillId="0" borderId="5" xfId="0" applyNumberFormat="1" applyFont="1" applyFill="1" applyBorder="1" applyAlignment="1">
      <alignment horizontal="right" vertical="center" wrapText="1"/>
    </xf>
    <xf numFmtId="164" fontId="17" fillId="0" borderId="4" xfId="0" applyNumberFormat="1" applyFont="1" applyFill="1" applyBorder="1" applyAlignment="1">
      <alignment horizontal="right" vertical="center" wrapText="1"/>
    </xf>
    <xf numFmtId="164" fontId="17" fillId="0" borderId="5" xfId="0" applyNumberFormat="1" applyFont="1" applyFill="1" applyBorder="1" applyAlignment="1">
      <alignment horizontal="right" vertical="center" wrapText="1"/>
    </xf>
    <xf numFmtId="164" fontId="17" fillId="10" borderId="4" xfId="0" applyNumberFormat="1" applyFont="1" applyFill="1" applyBorder="1" applyAlignment="1">
      <alignment horizontal="right" vertical="center" wrapText="1"/>
    </xf>
    <xf numFmtId="164" fontId="17" fillId="10" borderId="5" xfId="0" applyNumberFormat="1" applyFont="1" applyFill="1" applyBorder="1" applyAlignment="1">
      <alignment horizontal="right" vertical="center" wrapText="1"/>
    </xf>
    <xf numFmtId="2" fontId="19" fillId="0" borderId="4" xfId="0" applyNumberFormat="1" applyFont="1" applyBorder="1" applyAlignment="1">
      <alignment horizontal="right" vertical="center" wrapText="1"/>
    </xf>
    <xf numFmtId="2" fontId="18" fillId="0" borderId="3" xfId="0" applyNumberFormat="1" applyFont="1" applyBorder="1" applyAlignment="1">
      <alignment horizontal="left" vertical="center" wrapText="1"/>
    </xf>
    <xf numFmtId="2" fontId="18" fillId="0" borderId="3" xfId="0" applyNumberFormat="1" applyFont="1" applyBorder="1" applyAlignment="1">
      <alignment horizontal="left" vertical="center" wrapText="1" indent="1"/>
    </xf>
    <xf numFmtId="164" fontId="18" fillId="0" borderId="4" xfId="0" applyNumberFormat="1" applyFont="1" applyBorder="1" applyAlignment="1">
      <alignment horizontal="right" vertical="center" wrapText="1"/>
    </xf>
    <xf numFmtId="164" fontId="18" fillId="0" borderId="5" xfId="0" applyNumberFormat="1" applyFont="1" applyBorder="1" applyAlignment="1">
      <alignment horizontal="right" vertical="center" wrapText="1"/>
    </xf>
    <xf numFmtId="164" fontId="17" fillId="0" borderId="4" xfId="0" applyNumberFormat="1" applyFont="1" applyBorder="1" applyAlignment="1">
      <alignment horizontal="right" vertical="center" wrapText="1"/>
    </xf>
    <xf numFmtId="164" fontId="17" fillId="0" borderId="5" xfId="0" applyNumberFormat="1" applyFont="1" applyBorder="1" applyAlignment="1">
      <alignment horizontal="right" vertical="center" wrapText="1"/>
    </xf>
    <xf numFmtId="0" fontId="17" fillId="10" borderId="6" xfId="0" applyFont="1" applyFill="1" applyBorder="1" applyAlignment="1">
      <alignment horizontal="left" vertical="center" wrapText="1" indent="1"/>
    </xf>
    <xf numFmtId="164" fontId="17" fillId="10" borderId="7" xfId="0" applyNumberFormat="1" applyFont="1" applyFill="1" applyBorder="1" applyAlignment="1">
      <alignment horizontal="right" vertical="center" wrapText="1"/>
    </xf>
    <xf numFmtId="164" fontId="17" fillId="10" borderId="8" xfId="0" applyNumberFormat="1" applyFont="1" applyFill="1" applyBorder="1" applyAlignment="1">
      <alignment horizontal="right" vertical="center" wrapText="1"/>
    </xf>
    <xf numFmtId="2" fontId="18" fillId="0" borderId="0" xfId="0" applyNumberFormat="1" applyFont="1" applyBorder="1" applyAlignment="1">
      <alignment horizontal="left" vertical="center" wrapText="1"/>
    </xf>
    <xf numFmtId="0" fontId="17" fillId="0" borderId="0" xfId="0" applyFont="1" applyFill="1" applyAlignment="1">
      <alignment vertical="center" wrapText="1"/>
    </xf>
    <xf numFmtId="0" fontId="17" fillId="0" borderId="0" xfId="0" applyFont="1" applyAlignment="1">
      <alignment horizontal="left" vertical="center" wrapText="1"/>
    </xf>
    <xf numFmtId="0" fontId="20" fillId="0" borderId="0" xfId="0" applyFont="1" applyAlignment="1">
      <alignment horizontal="left" wrapText="1"/>
    </xf>
    <xf numFmtId="0" fontId="0" fillId="0" borderId="3" xfId="0" applyFont="1" applyFill="1" applyBorder="1" applyAlignment="1" applyProtection="1">
      <alignment wrapText="1"/>
    </xf>
    <xf numFmtId="0" fontId="0" fillId="0" borderId="4" xfId="0" applyFont="1" applyFill="1" applyBorder="1" applyAlignment="1" applyProtection="1">
      <alignment wrapText="1"/>
    </xf>
    <xf numFmtId="0" fontId="22" fillId="0" borderId="4" xfId="0" applyFont="1" applyFill="1" applyBorder="1" applyAlignment="1" applyProtection="1">
      <alignment wrapText="1"/>
    </xf>
    <xf numFmtId="0" fontId="2" fillId="0" borderId="5" xfId="0" applyFont="1" applyBorder="1" applyAlignment="1">
      <alignment wrapText="1"/>
    </xf>
    <xf numFmtId="0" fontId="22" fillId="0" borderId="3" xfId="0" applyFont="1" applyFill="1" applyBorder="1" applyAlignment="1" applyProtection="1">
      <alignment wrapText="1"/>
    </xf>
    <xf numFmtId="1" fontId="0" fillId="0" borderId="4" xfId="0" applyNumberFormat="1" applyFont="1" applyFill="1" applyBorder="1" applyAlignment="1" applyProtection="1">
      <alignment wrapText="1"/>
    </xf>
    <xf numFmtId="2" fontId="0" fillId="0" borderId="5" xfId="0" applyNumberFormat="1" applyFont="1" applyBorder="1" applyAlignment="1">
      <alignment wrapText="1"/>
    </xf>
    <xf numFmtId="0" fontId="23" fillId="0" borderId="4" xfId="0" applyFont="1" applyFill="1" applyBorder="1" applyAlignment="1" applyProtection="1">
      <alignment wrapText="1"/>
    </xf>
    <xf numFmtId="2" fontId="0" fillId="0" borderId="4" xfId="0" applyNumberFormat="1" applyFont="1" applyFill="1" applyBorder="1" applyAlignment="1" applyProtection="1">
      <alignment wrapText="1"/>
    </xf>
    <xf numFmtId="2" fontId="0" fillId="11" borderId="4" xfId="0" applyNumberFormat="1" applyFont="1" applyFill="1" applyBorder="1" applyAlignment="1" applyProtection="1">
      <alignment wrapText="1"/>
    </xf>
    <xf numFmtId="2" fontId="0" fillId="11" borderId="5" xfId="0" applyNumberFormat="1" applyFont="1" applyFill="1" applyBorder="1" applyAlignment="1">
      <alignment wrapText="1"/>
    </xf>
    <xf numFmtId="0" fontId="24" fillId="0" borderId="3" xfId="0" applyFont="1" applyFill="1" applyBorder="1" applyAlignment="1" applyProtection="1">
      <alignment wrapText="1"/>
    </xf>
    <xf numFmtId="0" fontId="24" fillId="0" borderId="4" xfId="0" applyFont="1" applyFill="1" applyBorder="1" applyAlignment="1" applyProtection="1">
      <alignment wrapText="1"/>
    </xf>
    <xf numFmtId="1" fontId="25" fillId="0" borderId="4" xfId="0" applyNumberFormat="1" applyFont="1" applyFill="1" applyBorder="1" applyAlignment="1" applyProtection="1">
      <alignment wrapText="1"/>
    </xf>
    <xf numFmtId="2" fontId="25" fillId="0" borderId="5" xfId="0" applyNumberFormat="1" applyFont="1" applyBorder="1" applyAlignment="1">
      <alignment wrapText="1"/>
    </xf>
    <xf numFmtId="0" fontId="25" fillId="0" borderId="3" xfId="0" applyFont="1" applyFill="1" applyBorder="1" applyAlignment="1" applyProtection="1">
      <alignment wrapText="1"/>
    </xf>
    <xf numFmtId="0" fontId="0" fillId="0" borderId="6" xfId="0" applyFont="1" applyFill="1" applyBorder="1" applyAlignment="1" applyProtection="1">
      <alignment wrapText="1"/>
    </xf>
    <xf numFmtId="0" fontId="0" fillId="0" borderId="7" xfId="0" applyFont="1" applyFill="1" applyBorder="1" applyAlignment="1" applyProtection="1">
      <alignment wrapText="1"/>
    </xf>
    <xf numFmtId="0" fontId="0" fillId="0" borderId="8" xfId="0" applyFont="1" applyBorder="1" applyAlignment="1">
      <alignment wrapText="1"/>
    </xf>
    <xf numFmtId="0" fontId="0" fillId="0" borderId="0" xfId="0" applyFont="1" applyFill="1" applyBorder="1" applyAlignment="1" applyProtection="1">
      <alignment wrapText="1"/>
    </xf>
    <xf numFmtId="2" fontId="25" fillId="0" borderId="4" xfId="0" applyNumberFormat="1" applyFont="1" applyFill="1" applyBorder="1" applyAlignment="1" applyProtection="1">
      <alignment wrapText="1"/>
    </xf>
    <xf numFmtId="164" fontId="25" fillId="0" borderId="4" xfId="0" applyNumberFormat="1" applyFont="1" applyFill="1" applyBorder="1" applyAlignment="1" applyProtection="1">
      <alignment wrapText="1"/>
    </xf>
    <xf numFmtId="0" fontId="25" fillId="0" borderId="6" xfId="0" applyFont="1" applyFill="1" applyBorder="1" applyAlignment="1" applyProtection="1">
      <alignment wrapText="1"/>
    </xf>
    <xf numFmtId="0" fontId="24" fillId="0" borderId="7" xfId="0" applyFont="1" applyFill="1" applyBorder="1" applyAlignment="1" applyProtection="1">
      <alignment wrapText="1"/>
    </xf>
    <xf numFmtId="164" fontId="25" fillId="0" borderId="7" xfId="0" applyNumberFormat="1" applyFont="1" applyFill="1" applyBorder="1" applyAlignment="1" applyProtection="1">
      <alignment wrapText="1"/>
    </xf>
    <xf numFmtId="2" fontId="25" fillId="0" borderId="8" xfId="0" applyNumberFormat="1" applyFont="1" applyBorder="1" applyAlignment="1">
      <alignment wrapText="1"/>
    </xf>
    <xf numFmtId="0" fontId="21" fillId="0" borderId="0" xfId="0" applyFont="1" applyFill="1" applyBorder="1" applyAlignment="1" applyProtection="1"/>
    <xf numFmtId="0" fontId="0" fillId="0" borderId="0" xfId="0" applyFont="1" applyFill="1" applyBorder="1" applyAlignment="1" applyProtection="1"/>
    <xf numFmtId="0" fontId="22" fillId="0" borderId="0" xfId="0" applyFont="1" applyFill="1" applyBorder="1" applyAlignment="1" applyProtection="1"/>
    <xf numFmtId="1" fontId="0" fillId="0" borderId="0" xfId="0" applyNumberFormat="1" applyFont="1" applyFill="1" applyBorder="1" applyAlignment="1" applyProtection="1"/>
    <xf numFmtId="0" fontId="0" fillId="0" borderId="0" xfId="0" applyFill="1" applyBorder="1" applyAlignment="1" applyProtection="1"/>
    <xf numFmtId="0" fontId="26" fillId="0" borderId="0" xfId="0" applyFont="1" applyFill="1" applyBorder="1" applyAlignment="1" applyProtection="1"/>
    <xf numFmtId="1" fontId="0" fillId="0" borderId="0" xfId="0" applyNumberFormat="1" applyFill="1" applyBorder="1" applyAlignment="1" applyProtection="1"/>
    <xf numFmtId="2" fontId="0" fillId="0" borderId="0" xfId="0" applyNumberFormat="1" applyFill="1" applyBorder="1" applyAlignment="1" applyProtection="1"/>
    <xf numFmtId="0" fontId="2" fillId="9" borderId="2" xfId="0" applyFont="1" applyFill="1" applyBorder="1" applyAlignment="1">
      <alignment horizontal="center" vertical="center" wrapText="1"/>
    </xf>
    <xf numFmtId="0" fontId="21" fillId="9" borderId="2" xfId="0"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3" fontId="0" fillId="0" borderId="0" xfId="0" applyNumberFormat="1" applyFont="1" applyBorder="1" applyAlignment="1">
      <alignment horizontal="right" vertical="center"/>
    </xf>
    <xf numFmtId="3" fontId="27" fillId="0" borderId="0" xfId="0" applyNumberFormat="1" applyFont="1" applyBorder="1" applyAlignment="1">
      <alignment horizontal="right" vertical="center"/>
    </xf>
    <xf numFmtId="0" fontId="27" fillId="0" borderId="0" xfId="0" applyFont="1" applyBorder="1" applyAlignment="1">
      <alignment vertical="center"/>
    </xf>
    <xf numFmtId="4" fontId="18" fillId="0" borderId="11" xfId="14" applyNumberFormat="1" applyFont="1" applyBorder="1" applyAlignment="1">
      <alignment horizontal="right" vertical="center"/>
    </xf>
    <xf numFmtId="4" fontId="29" fillId="0" borderId="11" xfId="14" applyNumberFormat="1" applyFont="1" applyBorder="1" applyAlignment="1">
      <alignment horizontal="right" vertical="center"/>
    </xf>
    <xf numFmtId="165" fontId="29" fillId="0" borderId="11" xfId="14" applyNumberFormat="1" applyFont="1" applyBorder="1" applyAlignment="1">
      <alignment horizontal="right" vertical="center"/>
    </xf>
    <xf numFmtId="165" fontId="29" fillId="0" borderId="12" xfId="14" applyNumberFormat="1" applyFont="1" applyBorder="1" applyAlignment="1">
      <alignment horizontal="right" vertical="center"/>
    </xf>
    <xf numFmtId="4" fontId="17" fillId="0" borderId="0" xfId="14" applyNumberFormat="1" applyFont="1" applyBorder="1" applyAlignment="1">
      <alignment horizontal="right" vertical="center"/>
    </xf>
    <xf numFmtId="4" fontId="28" fillId="0" borderId="0" xfId="14" applyNumberFormat="1" applyFont="1" applyBorder="1" applyAlignment="1">
      <alignment horizontal="right" vertical="center"/>
    </xf>
    <xf numFmtId="2" fontId="28" fillId="0" borderId="0" xfId="0" applyNumberFormat="1" applyFont="1" applyBorder="1" applyAlignment="1">
      <alignment horizontal="right"/>
    </xf>
    <xf numFmtId="3" fontId="28" fillId="0" borderId="0" xfId="14" applyNumberFormat="1" applyFont="1" applyBorder="1" applyAlignment="1">
      <alignment horizontal="right" vertical="center"/>
    </xf>
    <xf numFmtId="3" fontId="28" fillId="0" borderId="13" xfId="14" applyNumberFormat="1" applyFont="1" applyBorder="1" applyAlignment="1">
      <alignment horizontal="right" vertical="center"/>
    </xf>
    <xf numFmtId="2" fontId="28" fillId="0" borderId="13" xfId="0" applyNumberFormat="1" applyFont="1" applyBorder="1" applyAlignment="1">
      <alignment horizontal="right"/>
    </xf>
    <xf numFmtId="165" fontId="28" fillId="0" borderId="0" xfId="15" applyNumberFormat="1" applyFont="1" applyBorder="1" applyAlignment="1">
      <alignment horizontal="right" vertical="center"/>
    </xf>
    <xf numFmtId="165" fontId="28" fillId="0" borderId="0" xfId="14" applyNumberFormat="1" applyFont="1" applyBorder="1" applyAlignment="1">
      <alignment horizontal="right" vertical="center"/>
    </xf>
    <xf numFmtId="165" fontId="28" fillId="0" borderId="13" xfId="14" applyNumberFormat="1" applyFont="1" applyBorder="1" applyAlignment="1">
      <alignment horizontal="right" vertical="center"/>
    </xf>
    <xf numFmtId="165" fontId="28" fillId="0" borderId="13" xfId="15" applyNumberFormat="1" applyFont="1" applyBorder="1" applyAlignment="1">
      <alignment horizontal="right" vertical="center"/>
    </xf>
    <xf numFmtId="4" fontId="18" fillId="0" borderId="0" xfId="14" applyNumberFormat="1" applyFont="1" applyBorder="1" applyAlignment="1">
      <alignment horizontal="right" vertical="center"/>
    </xf>
    <xf numFmtId="4" fontId="29" fillId="0" borderId="0" xfId="14" applyNumberFormat="1" applyFont="1" applyBorder="1" applyAlignment="1">
      <alignment horizontal="right" vertical="center"/>
    </xf>
    <xf numFmtId="165" fontId="29" fillId="0" borderId="0" xfId="14" applyNumberFormat="1" applyFont="1" applyBorder="1" applyAlignment="1">
      <alignment horizontal="right" vertical="center"/>
    </xf>
    <xf numFmtId="165" fontId="29" fillId="0" borderId="13" xfId="14" applyNumberFormat="1" applyFont="1" applyBorder="1" applyAlignment="1">
      <alignment horizontal="right" vertical="center"/>
    </xf>
    <xf numFmtId="1" fontId="0" fillId="11" borderId="4" xfId="0" applyNumberFormat="1" applyFont="1" applyFill="1" applyBorder="1" applyAlignment="1" applyProtection="1">
      <alignment wrapText="1"/>
    </xf>
    <xf numFmtId="3" fontId="0" fillId="0" borderId="0" xfId="0" applyNumberFormat="1" applyFont="1" applyBorder="1" applyAlignment="1">
      <alignment horizontal="right"/>
    </xf>
    <xf numFmtId="3" fontId="27" fillId="0" borderId="0" xfId="0" applyNumberFormat="1" applyFont="1" applyBorder="1" applyAlignment="1">
      <alignment horizontal="right"/>
    </xf>
    <xf numFmtId="0" fontId="27" fillId="0" borderId="0" xfId="0" applyFont="1" applyBorder="1"/>
    <xf numFmtId="3" fontId="30" fillId="0" borderId="0" xfId="15" applyNumberFormat="1" applyFont="1" applyBorder="1" applyAlignment="1">
      <alignment horizontal="right"/>
    </xf>
    <xf numFmtId="3" fontId="31" fillId="0" borderId="0" xfId="15" applyNumberFormat="1" applyFont="1" applyBorder="1" applyAlignment="1">
      <alignment horizontal="right"/>
    </xf>
    <xf numFmtId="0" fontId="31" fillId="0" borderId="0" xfId="15" applyFont="1" applyBorder="1" applyAlignment="1">
      <alignment horizontal="center"/>
    </xf>
    <xf numFmtId="1" fontId="25" fillId="0" borderId="7" xfId="0" applyNumberFormat="1" applyFont="1" applyFill="1" applyBorder="1" applyAlignment="1" applyProtection="1">
      <alignment wrapText="1"/>
    </xf>
    <xf numFmtId="0" fontId="0" fillId="0" borderId="5" xfId="0" applyFont="1" applyFill="1" applyBorder="1" applyAlignment="1" applyProtection="1">
      <alignment wrapText="1"/>
    </xf>
    <xf numFmtId="0" fontId="22" fillId="0" borderId="7" xfId="0" applyFont="1" applyFill="1" applyBorder="1" applyAlignment="1" applyProtection="1">
      <alignment wrapText="1"/>
    </xf>
    <xf numFmtId="1" fontId="0" fillId="0" borderId="7" xfId="0" applyNumberFormat="1" applyFont="1" applyFill="1" applyBorder="1" applyAlignment="1" applyProtection="1">
      <alignment wrapText="1"/>
    </xf>
    <xf numFmtId="2" fontId="0" fillId="0" borderId="8" xfId="0" applyNumberFormat="1" applyFont="1" applyBorder="1" applyAlignment="1">
      <alignment wrapText="1"/>
    </xf>
    <xf numFmtId="0" fontId="32" fillId="0" borderId="0" xfId="0" applyFont="1" applyFill="1" applyBorder="1" applyAlignment="1" applyProtection="1"/>
    <xf numFmtId="0" fontId="25" fillId="0" borderId="0" xfId="0" applyFont="1" applyFill="1" applyBorder="1" applyAlignment="1" applyProtection="1"/>
    <xf numFmtId="0" fontId="25" fillId="0" borderId="0" xfId="0" applyFont="1"/>
    <xf numFmtId="0" fontId="33" fillId="0" borderId="0" xfId="0" applyFont="1" applyFill="1" applyBorder="1" applyAlignment="1" applyProtection="1"/>
    <xf numFmtId="164" fontId="25" fillId="0" borderId="0" xfId="0" applyNumberFormat="1" applyFont="1" applyFill="1" applyBorder="1" applyAlignment="1" applyProtection="1"/>
    <xf numFmtId="1" fontId="25" fillId="0" borderId="0" xfId="0" applyNumberFormat="1" applyFont="1" applyFill="1" applyBorder="1" applyAlignment="1" applyProtection="1"/>
    <xf numFmtId="0" fontId="25" fillId="0" borderId="0" xfId="0" applyFont="1" applyFill="1" applyBorder="1" applyAlignment="1" applyProtection="1">
      <alignment horizontal="right"/>
    </xf>
    <xf numFmtId="2" fontId="25" fillId="0" borderId="0" xfId="0" applyNumberFormat="1" applyFont="1" applyFill="1" applyBorder="1" applyAlignment="1" applyProtection="1"/>
    <xf numFmtId="0" fontId="9" fillId="9" borderId="9" xfId="0" applyFont="1" applyFill="1" applyBorder="1" applyAlignment="1" applyProtection="1">
      <alignment horizontal="center" vertical="center" wrapText="1"/>
    </xf>
    <xf numFmtId="0" fontId="0" fillId="0" borderId="10" xfId="0" applyFill="1" applyBorder="1"/>
    <xf numFmtId="0" fontId="34" fillId="0" borderId="0" xfId="0" applyFont="1"/>
    <xf numFmtId="0" fontId="34" fillId="0" borderId="15" xfId="0" applyFont="1" applyFill="1" applyBorder="1" applyAlignment="1" applyProtection="1">
      <alignment wrapText="1"/>
    </xf>
    <xf numFmtId="0" fontId="34" fillId="0" borderId="1" xfId="0" applyFont="1" applyFill="1" applyBorder="1" applyAlignment="1" applyProtection="1">
      <alignment wrapText="1"/>
    </xf>
    <xf numFmtId="0" fontId="34" fillId="0" borderId="16" xfId="0" applyFont="1" applyBorder="1" applyAlignment="1">
      <alignment wrapText="1"/>
    </xf>
    <xf numFmtId="0" fontId="35" fillId="0" borderId="1" xfId="0" applyFont="1" applyFill="1" applyBorder="1" applyAlignment="1" applyProtection="1">
      <alignment wrapText="1"/>
    </xf>
    <xf numFmtId="0" fontId="36" fillId="0" borderId="16" xfId="0" applyFont="1" applyBorder="1" applyAlignment="1">
      <alignment wrapText="1"/>
    </xf>
    <xf numFmtId="0" fontId="35" fillId="0" borderId="15" xfId="0" applyFont="1" applyFill="1" applyBorder="1" applyAlignment="1" applyProtection="1">
      <alignment wrapText="1"/>
    </xf>
    <xf numFmtId="1" fontId="34" fillId="0" borderId="1" xfId="0" applyNumberFormat="1" applyFont="1" applyFill="1" applyBorder="1" applyAlignment="1" applyProtection="1">
      <alignment wrapText="1"/>
    </xf>
    <xf numFmtId="1" fontId="34" fillId="11" borderId="1" xfId="0" applyNumberFormat="1" applyFont="1" applyFill="1" applyBorder="1" applyAlignment="1" applyProtection="1">
      <alignment wrapText="1"/>
    </xf>
    <xf numFmtId="2" fontId="34" fillId="11" borderId="16" xfId="0" applyNumberFormat="1" applyFont="1" applyFill="1" applyBorder="1" applyAlignment="1">
      <alignment wrapText="1"/>
    </xf>
    <xf numFmtId="2" fontId="34" fillId="0" borderId="16" xfId="0" applyNumberFormat="1" applyFont="1" applyBorder="1" applyAlignment="1">
      <alignment wrapText="1"/>
    </xf>
    <xf numFmtId="2" fontId="34" fillId="0" borderId="1" xfId="0" applyNumberFormat="1" applyFont="1" applyFill="1" applyBorder="1" applyAlignment="1" applyProtection="1">
      <alignment wrapText="1"/>
    </xf>
    <xf numFmtId="164" fontId="34" fillId="0" borderId="1" xfId="0" applyNumberFormat="1" applyFont="1" applyFill="1" applyBorder="1" applyAlignment="1" applyProtection="1">
      <alignment wrapText="1"/>
    </xf>
    <xf numFmtId="0" fontId="35" fillId="0" borderId="17" xfId="0" applyFont="1" applyFill="1" applyBorder="1" applyAlignment="1" applyProtection="1">
      <alignment wrapText="1"/>
    </xf>
    <xf numFmtId="0" fontId="35" fillId="0" borderId="18" xfId="0" applyFont="1" applyFill="1" applyBorder="1" applyAlignment="1" applyProtection="1">
      <alignment wrapText="1"/>
    </xf>
    <xf numFmtId="164" fontId="34" fillId="0" borderId="18" xfId="0" applyNumberFormat="1" applyFont="1" applyFill="1" applyBorder="1" applyAlignment="1" applyProtection="1">
      <alignment wrapText="1"/>
    </xf>
    <xf numFmtId="2" fontId="34" fillId="0" borderId="19" xfId="0" applyNumberFormat="1" applyFont="1" applyBorder="1" applyAlignment="1">
      <alignment wrapText="1"/>
    </xf>
    <xf numFmtId="0" fontId="34" fillId="0" borderId="0" xfId="0" applyFont="1" applyFill="1" applyBorder="1" applyAlignment="1" applyProtection="1"/>
    <xf numFmtId="0" fontId="34" fillId="0" borderId="16" xfId="0" applyFont="1" applyFill="1" applyBorder="1" applyAlignment="1" applyProtection="1">
      <alignment wrapText="1"/>
    </xf>
    <xf numFmtId="0" fontId="35" fillId="0" borderId="16" xfId="0" applyFont="1" applyFill="1" applyBorder="1" applyAlignment="1" applyProtection="1">
      <alignment wrapText="1"/>
    </xf>
    <xf numFmtId="1" fontId="34" fillId="0" borderId="16" xfId="0" applyNumberFormat="1" applyFont="1" applyFill="1" applyBorder="1" applyAlignment="1" applyProtection="1">
      <alignment wrapText="1"/>
    </xf>
    <xf numFmtId="1" fontId="34" fillId="0" borderId="18" xfId="0" applyNumberFormat="1" applyFont="1" applyFill="1" applyBorder="1" applyAlignment="1" applyProtection="1">
      <alignment wrapText="1"/>
    </xf>
    <xf numFmtId="1" fontId="34" fillId="0" borderId="19" xfId="0" applyNumberFormat="1" applyFont="1" applyFill="1" applyBorder="1" applyAlignment="1" applyProtection="1">
      <alignment wrapText="1"/>
    </xf>
    <xf numFmtId="0" fontId="37" fillId="12" borderId="0" xfId="0" applyFont="1" applyFill="1" applyAlignment="1">
      <alignment vertical="center"/>
    </xf>
    <xf numFmtId="0" fontId="38" fillId="0" borderId="0" xfId="0" applyFont="1"/>
    <xf numFmtId="0" fontId="39" fillId="13" borderId="20" xfId="0" applyFont="1" applyFill="1" applyBorder="1" applyAlignment="1">
      <alignment horizontal="right" vertical="center" wrapText="1"/>
    </xf>
    <xf numFmtId="0" fontId="39" fillId="13" borderId="21" xfId="0" applyFont="1" applyFill="1" applyBorder="1" applyAlignment="1">
      <alignment horizontal="right" vertical="center" wrapText="1"/>
    </xf>
    <xf numFmtId="0" fontId="40" fillId="14" borderId="20" xfId="0" applyFont="1" applyFill="1" applyBorder="1" applyAlignment="1">
      <alignment horizontal="left" wrapText="1"/>
    </xf>
    <xf numFmtId="0" fontId="41" fillId="14" borderId="21" xfId="0" applyFont="1" applyFill="1" applyBorder="1" applyAlignment="1">
      <alignment wrapText="1"/>
    </xf>
    <xf numFmtId="0" fontId="42" fillId="14" borderId="21" xfId="0" applyFont="1" applyFill="1" applyBorder="1" applyAlignment="1">
      <alignment wrapText="1"/>
    </xf>
    <xf numFmtId="0" fontId="40" fillId="14" borderId="20" xfId="0" applyFont="1" applyFill="1" applyBorder="1" applyAlignment="1">
      <alignment wrapText="1"/>
    </xf>
    <xf numFmtId="0" fontId="42" fillId="15" borderId="21" xfId="0" applyFont="1" applyFill="1" applyBorder="1" applyAlignment="1">
      <alignment wrapText="1"/>
    </xf>
    <xf numFmtId="0" fontId="39" fillId="13" borderId="22" xfId="0" applyFont="1" applyFill="1" applyBorder="1" applyAlignment="1">
      <alignment horizontal="left" wrapText="1"/>
    </xf>
    <xf numFmtId="0" fontId="39" fillId="13" borderId="23" xfId="0" applyFont="1" applyFill="1" applyBorder="1" applyAlignment="1">
      <alignment horizontal="right" wrapText="1"/>
    </xf>
    <xf numFmtId="0" fontId="35" fillId="9" borderId="14" xfId="0" applyFont="1" applyFill="1" applyBorder="1" applyAlignment="1" applyProtection="1">
      <alignment horizontal="center" vertical="center" wrapText="1"/>
    </xf>
    <xf numFmtId="0" fontId="36" fillId="9" borderId="14" xfId="0" applyFont="1" applyFill="1" applyBorder="1" applyAlignment="1">
      <alignment horizontal="center" wrapText="1"/>
    </xf>
    <xf numFmtId="0" fontId="36" fillId="9" borderId="24" xfId="0" applyFont="1" applyFill="1" applyBorder="1" applyAlignment="1">
      <alignment horizontal="center" wrapText="1"/>
    </xf>
    <xf numFmtId="0" fontId="34" fillId="0" borderId="24" xfId="0" applyFont="1" applyBorder="1" applyAlignment="1">
      <alignment wrapText="1"/>
    </xf>
    <xf numFmtId="0" fontId="34" fillId="0" borderId="25" xfId="0" applyFont="1" applyBorder="1" applyAlignment="1">
      <alignment wrapText="1"/>
    </xf>
    <xf numFmtId="0" fontId="34" fillId="0" borderId="15" xfId="0" applyFont="1" applyBorder="1" applyAlignment="1">
      <alignment wrapText="1"/>
    </xf>
    <xf numFmtId="0" fontId="34" fillId="0" borderId="1" xfId="0" applyFont="1" applyBorder="1" applyAlignment="1">
      <alignment horizontal="right" wrapText="1"/>
    </xf>
    <xf numFmtId="0" fontId="34" fillId="0" borderId="1" xfId="0" applyFont="1" applyBorder="1" applyAlignment="1">
      <alignment wrapText="1"/>
    </xf>
    <xf numFmtId="0" fontId="36" fillId="16" borderId="15" xfId="0" applyFont="1" applyFill="1" applyBorder="1" applyAlignment="1">
      <alignment wrapText="1"/>
    </xf>
    <xf numFmtId="0" fontId="34" fillId="16" borderId="1" xfId="0" applyFont="1" applyFill="1" applyBorder="1" applyAlignment="1">
      <alignment horizontal="right" wrapText="1"/>
    </xf>
    <xf numFmtId="0" fontId="36" fillId="9" borderId="15" xfId="0" applyFont="1" applyFill="1" applyBorder="1" applyAlignment="1">
      <alignment horizontal="center" wrapText="1"/>
    </xf>
    <xf numFmtId="0" fontId="36" fillId="9" borderId="1" xfId="0" applyFont="1" applyFill="1" applyBorder="1" applyAlignment="1">
      <alignment horizontal="center" wrapText="1"/>
    </xf>
    <xf numFmtId="0" fontId="36" fillId="9" borderId="16" xfId="0" applyFont="1" applyFill="1" applyBorder="1" applyAlignment="1">
      <alignment horizontal="center" wrapText="1"/>
    </xf>
    <xf numFmtId="0" fontId="34" fillId="0" borderId="16" xfId="0" applyFont="1" applyBorder="1" applyAlignment="1">
      <alignment horizontal="right" wrapText="1"/>
    </xf>
    <xf numFmtId="0" fontId="36" fillId="16" borderId="17" xfId="0" applyFont="1" applyFill="1" applyBorder="1" applyAlignment="1">
      <alignment wrapText="1"/>
    </xf>
    <xf numFmtId="0" fontId="36" fillId="16" borderId="18" xfId="0" applyFont="1" applyFill="1" applyBorder="1" applyAlignment="1">
      <alignment horizontal="right" wrapText="1"/>
    </xf>
    <xf numFmtId="0" fontId="36" fillId="16" borderId="19" xfId="0" applyFont="1" applyFill="1" applyBorder="1" applyAlignment="1">
      <alignment horizontal="right" wrapText="1"/>
    </xf>
    <xf numFmtId="0" fontId="27" fillId="0" borderId="0" xfId="0" applyFont="1"/>
    <xf numFmtId="49" fontId="27" fillId="0" borderId="0" xfId="0" applyNumberFormat="1" applyFont="1"/>
    <xf numFmtId="0" fontId="2" fillId="17" borderId="26" xfId="0" applyFont="1" applyFill="1" applyBorder="1"/>
    <xf numFmtId="0" fontId="2" fillId="17" borderId="27" xfId="0" applyFont="1" applyFill="1" applyBorder="1"/>
    <xf numFmtId="0" fontId="0" fillId="17" borderId="28" xfId="0" applyFill="1" applyBorder="1"/>
    <xf numFmtId="0" fontId="0" fillId="0" borderId="29" xfId="0" applyBorder="1"/>
    <xf numFmtId="0" fontId="0" fillId="0" borderId="30" xfId="0" applyBorder="1"/>
    <xf numFmtId="2" fontId="0" fillId="0" borderId="31" xfId="0" applyNumberFormat="1" applyBorder="1"/>
    <xf numFmtId="0" fontId="0" fillId="0" borderId="31" xfId="0" applyBorder="1"/>
    <xf numFmtId="0" fontId="2" fillId="16" borderId="32" xfId="0" applyFont="1" applyFill="1" applyBorder="1"/>
    <xf numFmtId="0" fontId="0" fillId="16" borderId="33" xfId="0" applyFill="1" applyBorder="1"/>
    <xf numFmtId="0" fontId="0" fillId="16" borderId="34" xfId="0" applyFill="1" applyBorder="1"/>
    <xf numFmtId="0" fontId="0" fillId="17" borderId="27" xfId="0" applyFill="1" applyBorder="1"/>
    <xf numFmtId="0" fontId="2" fillId="17" borderId="28" xfId="0" applyFont="1" applyFill="1" applyBorder="1"/>
    <xf numFmtId="0" fontId="2" fillId="0" borderId="29" xfId="0" applyFont="1" applyBorder="1"/>
    <xf numFmtId="0" fontId="2" fillId="0" borderId="31" xfId="0" applyFont="1" applyBorder="1"/>
    <xf numFmtId="0" fontId="45" fillId="0" borderId="29" xfId="0" applyFont="1" applyBorder="1"/>
    <xf numFmtId="2" fontId="0" fillId="11" borderId="31" xfId="0" applyNumberFormat="1" applyFill="1" applyBorder="1"/>
    <xf numFmtId="0" fontId="0" fillId="0" borderId="32" xfId="0" applyBorder="1"/>
    <xf numFmtId="0" fontId="0" fillId="0" borderId="34" xfId="0" applyBorder="1"/>
    <xf numFmtId="0" fontId="46" fillId="0" borderId="29" xfId="0" applyFont="1" applyBorder="1"/>
    <xf numFmtId="2" fontId="0" fillId="0" borderId="34" xfId="0" applyNumberFormat="1" applyBorder="1"/>
    <xf numFmtId="0" fontId="0" fillId="0" borderId="0" xfId="0"/>
    <xf numFmtId="0" fontId="2" fillId="17" borderId="35" xfId="0" applyFont="1" applyFill="1" applyBorder="1"/>
    <xf numFmtId="0" fontId="2" fillId="17" borderId="36" xfId="0" applyFont="1" applyFill="1" applyBorder="1"/>
    <xf numFmtId="0" fontId="2" fillId="17" borderId="37" xfId="0" applyFont="1" applyFill="1" applyBorder="1"/>
    <xf numFmtId="0" fontId="0" fillId="0" borderId="38" xfId="0" applyBorder="1"/>
    <xf numFmtId="49" fontId="0" fillId="0" borderId="39" xfId="0" applyNumberFormat="1" applyBorder="1"/>
    <xf numFmtId="0" fontId="0" fillId="0" borderId="40" xfId="0" applyBorder="1"/>
    <xf numFmtId="49" fontId="0" fillId="0" borderId="41" xfId="0" applyNumberFormat="1" applyBorder="1"/>
    <xf numFmtId="0" fontId="0" fillId="0" borderId="42" xfId="0" applyBorder="1"/>
    <xf numFmtId="49" fontId="0" fillId="0" borderId="43" xfId="0" applyNumberFormat="1" applyBorder="1"/>
    <xf numFmtId="0" fontId="0" fillId="0" borderId="44" xfId="0" applyBorder="1"/>
    <xf numFmtId="0" fontId="2" fillId="0" borderId="0" xfId="0" applyFont="1" applyAlignment="1">
      <alignment horizontal="center"/>
    </xf>
    <xf numFmtId="0" fontId="2" fillId="17" borderId="45" xfId="0" applyFont="1" applyFill="1" applyBorder="1" applyAlignment="1">
      <alignment horizontal="center"/>
    </xf>
    <xf numFmtId="0" fontId="2" fillId="17" borderId="46" xfId="0" applyFont="1" applyFill="1" applyBorder="1" applyAlignment="1">
      <alignment horizontal="center"/>
    </xf>
    <xf numFmtId="0" fontId="2" fillId="17" borderId="47" xfId="0" applyFont="1" applyFill="1" applyBorder="1" applyAlignment="1">
      <alignment horizontal="center"/>
    </xf>
    <xf numFmtId="49" fontId="0" fillId="16" borderId="48" xfId="0" applyNumberFormat="1" applyFill="1" applyBorder="1"/>
    <xf numFmtId="0" fontId="0" fillId="0" borderId="49" xfId="0" applyBorder="1"/>
    <xf numFmtId="0" fontId="0" fillId="0" borderId="50" xfId="0" applyBorder="1"/>
    <xf numFmtId="2" fontId="0" fillId="0" borderId="51" xfId="0" applyNumberFormat="1" applyBorder="1"/>
    <xf numFmtId="49" fontId="0" fillId="16" borderId="52" xfId="0" applyNumberFormat="1" applyFill="1" applyBorder="1"/>
    <xf numFmtId="49" fontId="0" fillId="16" borderId="53" xfId="0" applyNumberFormat="1" applyFill="1" applyBorder="1"/>
    <xf numFmtId="0" fontId="0" fillId="11" borderId="54" xfId="0" applyFill="1" applyBorder="1"/>
    <xf numFmtId="0" fontId="0" fillId="11" borderId="55" xfId="0" applyFill="1" applyBorder="1"/>
    <xf numFmtId="2" fontId="0" fillId="11" borderId="56" xfId="0" applyNumberFormat="1" applyFill="1" applyBorder="1"/>
    <xf numFmtId="0" fontId="47" fillId="17" borderId="41" xfId="0" applyFont="1" applyFill="1" applyBorder="1"/>
    <xf numFmtId="0" fontId="47" fillId="0" borderId="0" xfId="0" applyFont="1"/>
    <xf numFmtId="0" fontId="47" fillId="17" borderId="26" xfId="0" applyFont="1" applyFill="1" applyBorder="1"/>
    <xf numFmtId="0" fontId="47" fillId="17" borderId="27" xfId="0" applyFont="1" applyFill="1" applyBorder="1"/>
    <xf numFmtId="0" fontId="27" fillId="17" borderId="28" xfId="0" applyFont="1" applyFill="1" applyBorder="1"/>
    <xf numFmtId="0" fontId="27" fillId="0" borderId="29" xfId="0" applyFont="1" applyBorder="1"/>
    <xf numFmtId="0" fontId="27" fillId="0" borderId="30" xfId="0" applyFont="1" applyBorder="1"/>
    <xf numFmtId="2" fontId="27" fillId="0" borderId="31" xfId="0" applyNumberFormat="1" applyFont="1" applyBorder="1"/>
    <xf numFmtId="0" fontId="27" fillId="0" borderId="31" xfId="0" applyFont="1" applyBorder="1"/>
    <xf numFmtId="0" fontId="47" fillId="16" borderId="32" xfId="0" applyFont="1" applyFill="1" applyBorder="1"/>
    <xf numFmtId="0" fontId="27" fillId="16" borderId="33" xfId="0" applyFont="1" applyFill="1" applyBorder="1"/>
    <xf numFmtId="0" fontId="27" fillId="16" borderId="34" xfId="0" applyFont="1" applyFill="1" applyBorder="1"/>
    <xf numFmtId="0" fontId="27" fillId="17" borderId="27" xfId="0" applyFont="1" applyFill="1" applyBorder="1"/>
    <xf numFmtId="0" fontId="47" fillId="17" borderId="28" xfId="0" applyFont="1" applyFill="1" applyBorder="1"/>
    <xf numFmtId="0" fontId="47" fillId="0" borderId="29" xfId="0" applyFont="1" applyBorder="1"/>
    <xf numFmtId="0" fontId="47" fillId="0" borderId="31" xfId="0" applyFont="1" applyBorder="1"/>
    <xf numFmtId="0" fontId="48" fillId="0" borderId="29" xfId="0" applyFont="1" applyBorder="1"/>
    <xf numFmtId="2" fontId="27" fillId="11" borderId="31" xfId="0" applyNumberFormat="1" applyFont="1" applyFill="1" applyBorder="1"/>
    <xf numFmtId="2" fontId="27" fillId="17" borderId="31" xfId="0" applyNumberFormat="1" applyFont="1" applyFill="1" applyBorder="1"/>
    <xf numFmtId="0" fontId="27" fillId="0" borderId="32" xfId="0" applyFont="1" applyBorder="1"/>
    <xf numFmtId="2" fontId="27" fillId="0" borderId="34" xfId="0" applyNumberFormat="1" applyFont="1" applyBorder="1"/>
    <xf numFmtId="0" fontId="49" fillId="0" borderId="29" xfId="0" applyFont="1" applyBorder="1"/>
    <xf numFmtId="0" fontId="27" fillId="17" borderId="57" xfId="0" applyFont="1" applyFill="1" applyBorder="1"/>
    <xf numFmtId="0" fontId="47" fillId="17" borderId="57" xfId="0" applyFont="1" applyFill="1" applyBorder="1"/>
    <xf numFmtId="0" fontId="27" fillId="0" borderId="58" xfId="0" applyFont="1" applyBorder="1"/>
    <xf numFmtId="0" fontId="47" fillId="0" borderId="59" xfId="0" applyFont="1" applyBorder="1"/>
    <xf numFmtId="0" fontId="27" fillId="0" borderId="59" xfId="0" applyFont="1" applyBorder="1"/>
    <xf numFmtId="0" fontId="49" fillId="0" borderId="0" xfId="0" applyFont="1"/>
  </cellXfs>
  <cellStyles count="21">
    <cellStyle name="Accent" xfId="1" xr:uid="{80DA916A-6CEE-459F-B485-2D653E2185EC}"/>
    <cellStyle name="Accent 1" xfId="2" xr:uid="{B273C0C7-BCA9-499D-B82B-B66AC5CC51C9}"/>
    <cellStyle name="Accent 2" xfId="3" xr:uid="{4EF70275-0038-4D4C-8DE1-AE9723562EDA}"/>
    <cellStyle name="Accent 3" xfId="4" xr:uid="{9C7CAEC8-8B09-4A9F-858D-1D931F6FEFA6}"/>
    <cellStyle name="Bad" xfId="5" xr:uid="{DC77EC27-C477-41C2-8F53-330DD7091A33}"/>
    <cellStyle name="Error" xfId="6" xr:uid="{45BBEBC6-059F-46F7-8ED2-A95938CB2FB8}"/>
    <cellStyle name="Footnote" xfId="7" xr:uid="{9E728894-67C6-4AA6-A146-0A82EB62885A}"/>
    <cellStyle name="Good" xfId="8" xr:uid="{B8F5187E-207A-47CD-AB48-68ED66027B75}"/>
    <cellStyle name="Heading" xfId="9" xr:uid="{6A9C3221-CCB4-46D1-8455-B21337416BA5}"/>
    <cellStyle name="Heading 1" xfId="10" xr:uid="{004C31B7-F2C0-4918-B535-A0C14E838250}"/>
    <cellStyle name="Heading 2" xfId="11" xr:uid="{D1E20AF6-D789-410C-86D4-F99025B57823}"/>
    <cellStyle name="Hyperlink" xfId="12" xr:uid="{16FF8FD1-1576-4C83-B9D9-9458D525982F}"/>
    <cellStyle name="Neutral" xfId="13" xr:uid="{B12CBAA1-F9A0-497D-973A-9EF8E7EE09C9}"/>
    <cellStyle name="Normal_EPMM95" xfId="14" xr:uid="{FB853053-4F21-48F8-BB65-507CEE11BD3E}"/>
    <cellStyle name="Normal_T86_197" xfId="15" xr:uid="{ADAA6331-E4AD-4BD8-B0D3-0207B65A612D}"/>
    <cellStyle name="Normala" xfId="0" builtinId="0" customBuiltin="1"/>
    <cellStyle name="Note" xfId="16" xr:uid="{294638E7-098A-4DE4-B07D-BB84EF31BDD7}"/>
    <cellStyle name="Result" xfId="17" xr:uid="{FC5CDBB2-7177-426C-855E-2426272E8059}"/>
    <cellStyle name="Status" xfId="18" xr:uid="{78BC2728-2A52-4C94-AFFB-C044600EE8F5}"/>
    <cellStyle name="Text" xfId="19" xr:uid="{E814AF67-DDC4-47FF-ABCF-1F8760D646C7}"/>
    <cellStyle name="Warning" xfId="20" xr:uid="{1F527B49-2950-42A1-8271-52533F7C00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c:style val="2"/>
  <c:chart>
    <c:autoTitleDeleted val="1"/>
    <c:plotArea>
      <c:layout/>
      <c:barChart>
        <c:barDir val="col"/>
        <c:grouping val="clustered"/>
        <c:varyColors val="0"/>
        <c:ser>
          <c:idx val="0"/>
          <c:order val="0"/>
          <c:tx>
            <c:strRef>
              <c:f>Oiartzun_turismo!$D$4:$D$4</c:f>
              <c:strCache>
                <c:ptCount val="1"/>
                <c:pt idx="0">
                  <c:v>2022</c:v>
                </c:pt>
              </c:strCache>
            </c:strRef>
          </c:tx>
          <c:spPr>
            <a:solidFill>
              <a:srgbClr val="004586"/>
            </a:solidFill>
            <a:ln>
              <a:noFill/>
            </a:ln>
          </c:spPr>
          <c:invertIfNegative val="0"/>
          <c:cat>
            <c:multiLvlStrRef>
              <c:f>Oiartzun_turismo!$B$5:$C$17</c:f>
              <c:multiLvlStrCache>
                <c:ptCount val="11"/>
                <c:lvl>
                  <c:pt idx="0">
                    <c:v>Guztira</c:v>
                  </c:pt>
                  <c:pt idx="1">
                    <c:v>-Estatua</c:v>
                  </c:pt>
                  <c:pt idx="2">
                    <c:v>-Atzerria</c:v>
                  </c:pt>
                  <c:pt idx="3">
                    <c:v>Guztira</c:v>
                  </c:pt>
                  <c:pt idx="4">
                    <c:v>-Estatua</c:v>
                  </c:pt>
                  <c:pt idx="5">
                    <c:v>-Atzerria</c:v>
                  </c:pt>
                  <c:pt idx="6">
                    <c:v>Guztira</c:v>
                  </c:pt>
                  <c:pt idx="7">
                    <c:v>-Estatua</c:v>
                  </c:pt>
                  <c:pt idx="8">
                    <c:v>-Atzerria</c:v>
                  </c:pt>
                  <c:pt idx="9">
                    <c:v>Guztira</c:v>
                  </c:pt>
                  <c:pt idx="10">
                    <c:v>Guztira</c:v>
                  </c:pt>
                </c:lvl>
                <c:lvl>
                  <c:pt idx="0">
                    <c:v>Sarrerak</c:v>
                  </c:pt>
                  <c:pt idx="3">
                    <c:v>Gaualdiak</c:v>
                  </c:pt>
                  <c:pt idx="6">
                    <c:v>Batez-besteko egonaldia udalerriaren arabera</c:v>
                  </c:pt>
                  <c:pt idx="9">
                    <c:v>Betetze-maila plazaka</c:v>
                  </c:pt>
                  <c:pt idx="10">
                    <c:v>Betetze-maila gelaka</c:v>
                  </c:pt>
                </c:lvl>
              </c:multiLvlStrCache>
            </c:multiLvlStrRef>
          </c:cat>
          <c:val>
            <c:numRef>
              <c:f>Oiartzun_turismo!$D$5:$D$17</c:f>
              <c:numCache>
                <c:formatCode>0</c:formatCode>
                <c:ptCount val="13"/>
                <c:pt idx="0">
                  <c:v>43998</c:v>
                </c:pt>
                <c:pt idx="1">
                  <c:v>26670</c:v>
                </c:pt>
                <c:pt idx="2">
                  <c:v>17328</c:v>
                </c:pt>
                <c:pt idx="3">
                  <c:v>79247</c:v>
                </c:pt>
                <c:pt idx="4">
                  <c:v>51868</c:v>
                </c:pt>
                <c:pt idx="5">
                  <c:v>27379</c:v>
                </c:pt>
                <c:pt idx="6" formatCode="0.00">
                  <c:v>1.8</c:v>
                </c:pt>
                <c:pt idx="7" formatCode="0.00">
                  <c:v>1.94</c:v>
                </c:pt>
                <c:pt idx="8" formatCode="0.00">
                  <c:v>1.58</c:v>
                </c:pt>
                <c:pt idx="9" formatCode="0.0">
                  <c:v>48.6</c:v>
                </c:pt>
                <c:pt idx="10" formatCode="0.0">
                  <c:v>63.5</c:v>
                </c:pt>
              </c:numCache>
            </c:numRef>
          </c:val>
          <c:extLst>
            <c:ext xmlns:c16="http://schemas.microsoft.com/office/drawing/2014/chart" uri="{C3380CC4-5D6E-409C-BE32-E72D297353CC}">
              <c16:uniqueId val="{00000000-E00D-4576-92D5-84FD22C4B37E}"/>
            </c:ext>
          </c:extLst>
        </c:ser>
        <c:ser>
          <c:idx val="1"/>
          <c:order val="1"/>
          <c:tx>
            <c:strRef>
              <c:f>Oiartzun_turismo!$E$4:$E$4</c:f>
              <c:strCache>
                <c:ptCount val="1"/>
                <c:pt idx="0">
                  <c:v>2023</c:v>
                </c:pt>
              </c:strCache>
            </c:strRef>
          </c:tx>
          <c:spPr>
            <a:solidFill>
              <a:srgbClr val="FF420E"/>
            </a:solidFill>
            <a:ln>
              <a:noFill/>
            </a:ln>
          </c:spPr>
          <c:invertIfNegative val="0"/>
          <c:cat>
            <c:multiLvlStrRef>
              <c:f>Oiartzun_turismo!$B$5:$C$17</c:f>
              <c:multiLvlStrCache>
                <c:ptCount val="11"/>
                <c:lvl>
                  <c:pt idx="0">
                    <c:v>Guztira</c:v>
                  </c:pt>
                  <c:pt idx="1">
                    <c:v>-Estatua</c:v>
                  </c:pt>
                  <c:pt idx="2">
                    <c:v>-Atzerria</c:v>
                  </c:pt>
                  <c:pt idx="3">
                    <c:v>Guztira</c:v>
                  </c:pt>
                  <c:pt idx="4">
                    <c:v>-Estatua</c:v>
                  </c:pt>
                  <c:pt idx="5">
                    <c:v>-Atzerria</c:v>
                  </c:pt>
                  <c:pt idx="6">
                    <c:v>Guztira</c:v>
                  </c:pt>
                  <c:pt idx="7">
                    <c:v>-Estatua</c:v>
                  </c:pt>
                  <c:pt idx="8">
                    <c:v>-Atzerria</c:v>
                  </c:pt>
                  <c:pt idx="9">
                    <c:v>Guztira</c:v>
                  </c:pt>
                  <c:pt idx="10">
                    <c:v>Guztira</c:v>
                  </c:pt>
                </c:lvl>
                <c:lvl>
                  <c:pt idx="0">
                    <c:v>Sarrerak</c:v>
                  </c:pt>
                  <c:pt idx="3">
                    <c:v>Gaualdiak</c:v>
                  </c:pt>
                  <c:pt idx="6">
                    <c:v>Batez-besteko egonaldia udalerriaren arabera</c:v>
                  </c:pt>
                  <c:pt idx="9">
                    <c:v>Betetze-maila plazaka</c:v>
                  </c:pt>
                  <c:pt idx="10">
                    <c:v>Betetze-maila gelaka</c:v>
                  </c:pt>
                </c:lvl>
              </c:multiLvlStrCache>
            </c:multiLvlStrRef>
          </c:cat>
          <c:val>
            <c:numRef>
              <c:f>Oiartzun_turismo!$E$5:$E$17</c:f>
              <c:numCache>
                <c:formatCode>0</c:formatCode>
                <c:ptCount val="13"/>
                <c:pt idx="0">
                  <c:v>47231</c:v>
                </c:pt>
                <c:pt idx="1">
                  <c:v>27190</c:v>
                </c:pt>
                <c:pt idx="2">
                  <c:v>20041</c:v>
                </c:pt>
                <c:pt idx="3">
                  <c:v>81361</c:v>
                </c:pt>
                <c:pt idx="4">
                  <c:v>52356</c:v>
                </c:pt>
                <c:pt idx="5">
                  <c:v>29005</c:v>
                </c:pt>
                <c:pt idx="6" formatCode="0.00">
                  <c:v>1.72</c:v>
                </c:pt>
                <c:pt idx="7" formatCode="0.00">
                  <c:v>1.93</c:v>
                </c:pt>
                <c:pt idx="8" formatCode="0.00">
                  <c:v>1.45</c:v>
                </c:pt>
                <c:pt idx="9" formatCode="0.0">
                  <c:v>51.3</c:v>
                </c:pt>
                <c:pt idx="10" formatCode="0.0">
                  <c:v>67.5</c:v>
                </c:pt>
              </c:numCache>
            </c:numRef>
          </c:val>
          <c:extLst>
            <c:ext xmlns:c16="http://schemas.microsoft.com/office/drawing/2014/chart" uri="{C3380CC4-5D6E-409C-BE32-E72D297353CC}">
              <c16:uniqueId val="{00000001-E00D-4576-92D5-84FD22C4B37E}"/>
            </c:ext>
          </c:extLst>
        </c:ser>
        <c:ser>
          <c:idx val="2"/>
          <c:order val="2"/>
          <c:tx>
            <c:strRef>
              <c:f>Oiartzun_turismo!$F$4:$F$4</c:f>
              <c:strCache>
                <c:ptCount val="1"/>
                <c:pt idx="0">
                  <c:v>2024</c:v>
                </c:pt>
              </c:strCache>
            </c:strRef>
          </c:tx>
          <c:spPr>
            <a:solidFill>
              <a:srgbClr val="FFD320"/>
            </a:solidFill>
            <a:ln>
              <a:noFill/>
            </a:ln>
          </c:spPr>
          <c:invertIfNegative val="0"/>
          <c:cat>
            <c:multiLvlStrRef>
              <c:f>Oiartzun_turismo!$B$5:$C$17</c:f>
              <c:multiLvlStrCache>
                <c:ptCount val="11"/>
                <c:lvl>
                  <c:pt idx="0">
                    <c:v>Guztira</c:v>
                  </c:pt>
                  <c:pt idx="1">
                    <c:v>-Estatua</c:v>
                  </c:pt>
                  <c:pt idx="2">
                    <c:v>-Atzerria</c:v>
                  </c:pt>
                  <c:pt idx="3">
                    <c:v>Guztira</c:v>
                  </c:pt>
                  <c:pt idx="4">
                    <c:v>-Estatua</c:v>
                  </c:pt>
                  <c:pt idx="5">
                    <c:v>-Atzerria</c:v>
                  </c:pt>
                  <c:pt idx="6">
                    <c:v>Guztira</c:v>
                  </c:pt>
                  <c:pt idx="7">
                    <c:v>-Estatua</c:v>
                  </c:pt>
                  <c:pt idx="8">
                    <c:v>-Atzerria</c:v>
                  </c:pt>
                  <c:pt idx="9">
                    <c:v>Guztira</c:v>
                  </c:pt>
                  <c:pt idx="10">
                    <c:v>Guztira</c:v>
                  </c:pt>
                </c:lvl>
                <c:lvl>
                  <c:pt idx="0">
                    <c:v>Sarrerak</c:v>
                  </c:pt>
                  <c:pt idx="3">
                    <c:v>Gaualdiak</c:v>
                  </c:pt>
                  <c:pt idx="6">
                    <c:v>Batez-besteko egonaldia udalerriaren arabera</c:v>
                  </c:pt>
                  <c:pt idx="9">
                    <c:v>Betetze-maila plazaka</c:v>
                  </c:pt>
                  <c:pt idx="10">
                    <c:v>Betetze-maila gelaka</c:v>
                  </c:pt>
                </c:lvl>
              </c:multiLvlStrCache>
            </c:multiLvlStrRef>
          </c:cat>
          <c:val>
            <c:numRef>
              <c:f>Oiartzun_turismo!$F$5:$F$17</c:f>
              <c:numCache>
                <c:formatCode>0</c:formatCode>
                <c:ptCount val="13"/>
                <c:pt idx="0">
                  <c:v>47718</c:v>
                </c:pt>
                <c:pt idx="1">
                  <c:v>26582</c:v>
                </c:pt>
                <c:pt idx="2">
                  <c:v>21136</c:v>
                </c:pt>
                <c:pt idx="3">
                  <c:v>78836</c:v>
                </c:pt>
                <c:pt idx="4">
                  <c:v>47903</c:v>
                </c:pt>
                <c:pt idx="5">
                  <c:v>30933</c:v>
                </c:pt>
                <c:pt idx="6" formatCode="0.00">
                  <c:v>1.65</c:v>
                </c:pt>
                <c:pt idx="7" formatCode="0.00">
                  <c:v>1.8</c:v>
                </c:pt>
                <c:pt idx="8" formatCode="0.00">
                  <c:v>1.46</c:v>
                </c:pt>
                <c:pt idx="9" formatCode="0.0">
                  <c:v>48.5</c:v>
                </c:pt>
                <c:pt idx="10" formatCode="0.0">
                  <c:v>63.5</c:v>
                </c:pt>
              </c:numCache>
            </c:numRef>
          </c:val>
          <c:extLst>
            <c:ext xmlns:c16="http://schemas.microsoft.com/office/drawing/2014/chart" uri="{C3380CC4-5D6E-409C-BE32-E72D297353CC}">
              <c16:uniqueId val="{00000002-E00D-4576-92D5-84FD22C4B37E}"/>
            </c:ext>
          </c:extLst>
        </c:ser>
        <c:dLbls>
          <c:showLegendKey val="0"/>
          <c:showVal val="0"/>
          <c:showCatName val="0"/>
          <c:showSerName val="0"/>
          <c:showPercent val="0"/>
          <c:showBubbleSize val="0"/>
        </c:dLbls>
        <c:gapWidth val="150"/>
        <c:axId val="333342143"/>
        <c:axId val="333349823"/>
      </c:barChart>
      <c:valAx>
        <c:axId val="333349823"/>
        <c:scaling>
          <c:orientation val="minMax"/>
        </c:scaling>
        <c:delete val="0"/>
        <c:axPos val="l"/>
        <c:majorGridlines>
          <c:spPr>
            <a:ln>
              <a:solidFill>
                <a:srgbClr val="B3B3B3"/>
              </a:solidFill>
            </a:ln>
          </c:spPr>
        </c:majorGridlines>
        <c:numFmt formatCode="0" sourceLinked="1"/>
        <c:majorTickMark val="none"/>
        <c:minorTickMark val="none"/>
        <c:tickLblPos val="nextTo"/>
        <c:spPr>
          <a:ln>
            <a:solidFill>
              <a:srgbClr val="B3B3B3"/>
            </a:solidFill>
          </a:ln>
        </c:spPr>
        <c:txPr>
          <a:bodyPr/>
          <a:lstStyle/>
          <a:p>
            <a:pPr>
              <a:defRPr sz="1000" b="0"/>
            </a:pPr>
            <a:endParaRPr lang="eu-ES"/>
          </a:p>
        </c:txPr>
        <c:crossAx val="333342143"/>
        <c:crossesAt val="0"/>
        <c:crossBetween val="between"/>
      </c:valAx>
      <c:catAx>
        <c:axId val="333342143"/>
        <c:scaling>
          <c:orientation val="minMax"/>
        </c:scaling>
        <c:delete val="0"/>
        <c:axPos val="b"/>
        <c:numFmt formatCode="General" sourceLinked="1"/>
        <c:majorTickMark val="none"/>
        <c:minorTickMark val="none"/>
        <c:tickLblPos val="nextTo"/>
        <c:spPr>
          <a:ln>
            <a:solidFill>
              <a:srgbClr val="B3B3B3"/>
            </a:solidFill>
          </a:ln>
        </c:spPr>
        <c:txPr>
          <a:bodyPr/>
          <a:lstStyle/>
          <a:p>
            <a:pPr>
              <a:defRPr sz="1000" b="0"/>
            </a:pPr>
            <a:endParaRPr lang="eu-ES"/>
          </a:p>
        </c:txPr>
        <c:crossAx val="333349823"/>
        <c:crossesAt val="0"/>
        <c:auto val="1"/>
        <c:lblAlgn val="ctr"/>
        <c:lblOffset val="100"/>
        <c:noMultiLvlLbl val="0"/>
      </c:catAx>
      <c:spPr>
        <a:noFill/>
        <a:ln>
          <a:solidFill>
            <a:srgbClr val="B3B3B3"/>
          </a:solidFill>
          <a:prstDash val="solid"/>
        </a:ln>
      </c:spPr>
    </c:plotArea>
    <c:legend>
      <c:legendPos val="r"/>
      <c:overlay val="0"/>
      <c:spPr>
        <a:noFill/>
        <a:ln>
          <a:noFill/>
        </a:ln>
      </c:spPr>
      <c:txPr>
        <a:bodyPr/>
        <a:lstStyle/>
        <a:p>
          <a:pPr>
            <a:defRPr sz="1000" b="0"/>
          </a:pPr>
          <a:endParaRPr lang="eu-ES"/>
        </a:p>
      </c:txPr>
    </c:legend>
    <c:plotVisOnly val="1"/>
    <c:dispBlanksAs val="gap"/>
    <c:showDLblsOverMax val="0"/>
  </c:chart>
  <c:spPr>
    <a:ln>
      <a:noFill/>
    </a:ln>
  </c:spPr>
  <c:printSettings>
    <c:headerFooter/>
    <c:pageMargins b="0.75" l="0.7" r="0.7" t="0.75"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c:style val="2"/>
  <c:chart>
    <c:autoTitleDeleted val="1"/>
    <c:plotArea>
      <c:layout/>
      <c:pieChart>
        <c:varyColors val="1"/>
        <c:ser>
          <c:idx val="0"/>
          <c:order val="0"/>
          <c:tx>
            <c:strRef>
              <c:f>'EETJE-Est-kop-mod-aloj'!$D$38:$D$38</c:f>
              <c:strCache>
                <c:ptCount val="1"/>
                <c:pt idx="0">
                  <c:v>Establezimenduak (%)</c:v>
                </c:pt>
              </c:strCache>
            </c:strRef>
          </c:tx>
          <c:dPt>
            <c:idx val="0"/>
            <c:bubble3D val="0"/>
            <c:spPr>
              <a:solidFill>
                <a:srgbClr val="004586"/>
              </a:solidFill>
            </c:spPr>
            <c:extLst>
              <c:ext xmlns:c16="http://schemas.microsoft.com/office/drawing/2014/chart" uri="{C3380CC4-5D6E-409C-BE32-E72D297353CC}">
                <c16:uniqueId val="{00000001-FF75-4A0A-9E82-6651B0230EC3}"/>
              </c:ext>
            </c:extLst>
          </c:dPt>
          <c:dPt>
            <c:idx val="1"/>
            <c:bubble3D val="0"/>
            <c:spPr>
              <a:solidFill>
                <a:srgbClr val="FF420E"/>
              </a:solidFill>
            </c:spPr>
            <c:extLst>
              <c:ext xmlns:c16="http://schemas.microsoft.com/office/drawing/2014/chart" uri="{C3380CC4-5D6E-409C-BE32-E72D297353CC}">
                <c16:uniqueId val="{00000002-FF75-4A0A-9E82-6651B0230EC3}"/>
              </c:ext>
            </c:extLst>
          </c:dPt>
          <c:dPt>
            <c:idx val="2"/>
            <c:bubble3D val="0"/>
            <c:spPr>
              <a:solidFill>
                <a:srgbClr val="FFD320"/>
              </a:solidFill>
            </c:spPr>
            <c:extLst>
              <c:ext xmlns:c16="http://schemas.microsoft.com/office/drawing/2014/chart" uri="{C3380CC4-5D6E-409C-BE32-E72D297353CC}">
                <c16:uniqueId val="{00000003-FF75-4A0A-9E82-6651B0230EC3}"/>
              </c:ext>
            </c:extLst>
          </c:dPt>
          <c:dPt>
            <c:idx val="3"/>
            <c:bubble3D val="0"/>
            <c:spPr>
              <a:solidFill>
                <a:srgbClr val="579D1C"/>
              </a:solidFill>
            </c:spPr>
            <c:extLst>
              <c:ext xmlns:c16="http://schemas.microsoft.com/office/drawing/2014/chart" uri="{C3380CC4-5D6E-409C-BE32-E72D297353CC}">
                <c16:uniqueId val="{00000004-FF75-4A0A-9E82-6651B0230EC3}"/>
              </c:ext>
            </c:extLst>
          </c:dPt>
          <c:dPt>
            <c:idx val="4"/>
            <c:bubble3D val="0"/>
            <c:spPr>
              <a:solidFill>
                <a:srgbClr val="7E0021"/>
              </a:solidFill>
            </c:spPr>
            <c:extLst>
              <c:ext xmlns:c16="http://schemas.microsoft.com/office/drawing/2014/chart" uri="{C3380CC4-5D6E-409C-BE32-E72D297353CC}">
                <c16:uniqueId val="{00000005-FF75-4A0A-9E82-6651B0230EC3}"/>
              </c:ext>
            </c:extLst>
          </c:dPt>
          <c:dPt>
            <c:idx val="5"/>
            <c:bubble3D val="0"/>
            <c:spPr>
              <a:solidFill>
                <a:srgbClr val="83CAFF"/>
              </a:solidFill>
            </c:spPr>
            <c:extLst>
              <c:ext xmlns:c16="http://schemas.microsoft.com/office/drawing/2014/chart" uri="{C3380CC4-5D6E-409C-BE32-E72D297353CC}">
                <c16:uniqueId val="{00000006-FF75-4A0A-9E82-6651B0230EC3}"/>
              </c:ext>
            </c:extLst>
          </c:dPt>
          <c:dPt>
            <c:idx val="6"/>
            <c:bubble3D val="0"/>
            <c:spPr>
              <a:solidFill>
                <a:srgbClr val="314004"/>
              </a:solidFill>
            </c:spPr>
            <c:extLst>
              <c:ext xmlns:c16="http://schemas.microsoft.com/office/drawing/2014/chart" uri="{C3380CC4-5D6E-409C-BE32-E72D297353CC}">
                <c16:uniqueId val="{00000007-FF75-4A0A-9E82-6651B0230EC3}"/>
              </c:ext>
            </c:extLst>
          </c:dPt>
          <c:cat>
            <c:strRef>
              <c:f>'EETJE-Est-kop-mod-aloj'!$B$39:$B$45</c:f>
              <c:strCache>
                <c:ptCount val="7"/>
                <c:pt idx="0">
                  <c:v>Agroturismoak</c:v>
                </c:pt>
                <c:pt idx="1">
                  <c:v>Albergeak</c:v>
                </c:pt>
                <c:pt idx="2">
                  <c:v>Kanpinak</c:v>
                </c:pt>
                <c:pt idx="3">
                  <c:v>Landa Etxeak</c:v>
                </c:pt>
                <c:pt idx="4">
                  <c:v>ETL</c:v>
                </c:pt>
                <c:pt idx="5">
                  <c:v>Hotelak</c:v>
                </c:pt>
                <c:pt idx="6">
                  <c:v>ETE</c:v>
                </c:pt>
              </c:strCache>
            </c:strRef>
          </c:cat>
          <c:val>
            <c:numRef>
              <c:f>'EETJE-Est-kop-mod-aloj'!$D$39:$D$45</c:f>
              <c:numCache>
                <c:formatCode>General</c:formatCode>
                <c:ptCount val="7"/>
                <c:pt idx="0">
                  <c:v>18.75</c:v>
                </c:pt>
                <c:pt idx="1">
                  <c:v>3.125</c:v>
                </c:pt>
                <c:pt idx="2">
                  <c:v>3.125</c:v>
                </c:pt>
                <c:pt idx="3">
                  <c:v>18.75</c:v>
                </c:pt>
                <c:pt idx="4">
                  <c:v>12.5</c:v>
                </c:pt>
                <c:pt idx="5">
                  <c:v>25</c:v>
                </c:pt>
                <c:pt idx="6">
                  <c:v>18.75</c:v>
                </c:pt>
              </c:numCache>
            </c:numRef>
          </c:val>
          <c:extLst>
            <c:ext xmlns:c16="http://schemas.microsoft.com/office/drawing/2014/chart" uri="{C3380CC4-5D6E-409C-BE32-E72D297353CC}">
              <c16:uniqueId val="{00000000-FF75-4A0A-9E82-6651B0230EC3}"/>
            </c:ext>
          </c:extLst>
        </c:ser>
        <c:dLbls>
          <c:showLegendKey val="0"/>
          <c:showVal val="0"/>
          <c:showCatName val="0"/>
          <c:showSerName val="0"/>
          <c:showPercent val="0"/>
          <c:showBubbleSize val="0"/>
          <c:showLeaderLines val="1"/>
        </c:dLbls>
        <c:firstSliceAng val="90"/>
      </c:pieChart>
      <c:spPr>
        <a:noFill/>
        <a:ln>
          <a:solidFill>
            <a:srgbClr val="B3B3B3"/>
          </a:solidFill>
          <a:prstDash val="solid"/>
        </a:ln>
      </c:spPr>
    </c:plotArea>
    <c:legend>
      <c:legendPos val="r"/>
      <c:overlay val="0"/>
      <c:spPr>
        <a:noFill/>
        <a:ln>
          <a:noFill/>
        </a:ln>
      </c:spPr>
      <c:txPr>
        <a:bodyPr/>
        <a:lstStyle/>
        <a:p>
          <a:pPr>
            <a:defRPr sz="1000" b="0"/>
          </a:pPr>
          <a:endParaRPr lang="eu-ES"/>
        </a:p>
      </c:txPr>
    </c:legend>
    <c:plotVisOnly val="1"/>
    <c:dispBlanksAs val="gap"/>
    <c:showDLblsOverMax val="0"/>
  </c:chart>
  <c:spPr>
    <a:ln>
      <a:noFill/>
    </a:ln>
  </c:spPr>
  <c:printSettings>
    <c:headerFooter/>
    <c:pageMargins b="0.75" l="0.7" r="0.7" t="0.75"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c:style val="2"/>
  <c:chart>
    <c:autoTitleDeleted val="1"/>
    <c:plotArea>
      <c:layout/>
      <c:barChart>
        <c:barDir val="col"/>
        <c:grouping val="clustered"/>
        <c:varyColors val="0"/>
        <c:ser>
          <c:idx val="0"/>
          <c:order val="0"/>
          <c:tx>
            <c:strRef>
              <c:f>'EETJE-Est-kop-mod-aloj'!$E$38:$E$38</c:f>
              <c:strCache>
                <c:ptCount val="1"/>
                <c:pt idx="0">
                  <c:v>Alojamenduak (%)</c:v>
                </c:pt>
              </c:strCache>
            </c:strRef>
          </c:tx>
          <c:spPr>
            <a:solidFill>
              <a:srgbClr val="004586"/>
            </a:solidFill>
            <a:ln>
              <a:noFill/>
            </a:ln>
          </c:spPr>
          <c:invertIfNegative val="0"/>
          <c:cat>
            <c:strRef>
              <c:f>'EETJE-Est-kop-mod-aloj'!$B$39:$B$45</c:f>
              <c:strCache>
                <c:ptCount val="7"/>
                <c:pt idx="0">
                  <c:v>Agroturismoak</c:v>
                </c:pt>
                <c:pt idx="1">
                  <c:v>Albergeak</c:v>
                </c:pt>
                <c:pt idx="2">
                  <c:v>Kanpinak</c:v>
                </c:pt>
                <c:pt idx="3">
                  <c:v>Landa Etxeak</c:v>
                </c:pt>
                <c:pt idx="4">
                  <c:v>ETL</c:v>
                </c:pt>
                <c:pt idx="5">
                  <c:v>Hotelak</c:v>
                </c:pt>
                <c:pt idx="6">
                  <c:v>ETE</c:v>
                </c:pt>
              </c:strCache>
            </c:strRef>
          </c:cat>
          <c:val>
            <c:numRef>
              <c:f>'EETJE-Est-kop-mod-aloj'!$E$39:$E$45</c:f>
              <c:numCache>
                <c:formatCode>0.00</c:formatCode>
                <c:ptCount val="7"/>
                <c:pt idx="0">
                  <c:v>6.9044879171461453</c:v>
                </c:pt>
                <c:pt idx="1">
                  <c:v>9.4361334867663977</c:v>
                </c:pt>
                <c:pt idx="2">
                  <c:v>27.042577675489067</c:v>
                </c:pt>
                <c:pt idx="3">
                  <c:v>4.8331415420023012</c:v>
                </c:pt>
                <c:pt idx="4">
                  <c:v>1.8411967779056386</c:v>
                </c:pt>
                <c:pt idx="5">
                  <c:v>45.914844649021866</c:v>
                </c:pt>
                <c:pt idx="6">
                  <c:v>4.0276179516685842</c:v>
                </c:pt>
              </c:numCache>
            </c:numRef>
          </c:val>
          <c:extLst>
            <c:ext xmlns:c16="http://schemas.microsoft.com/office/drawing/2014/chart" uri="{C3380CC4-5D6E-409C-BE32-E72D297353CC}">
              <c16:uniqueId val="{00000000-0E3E-44B6-AC2C-A72D2D1C1066}"/>
            </c:ext>
          </c:extLst>
        </c:ser>
        <c:dLbls>
          <c:showLegendKey val="0"/>
          <c:showVal val="0"/>
          <c:showCatName val="0"/>
          <c:showSerName val="0"/>
          <c:showPercent val="0"/>
          <c:showBubbleSize val="0"/>
        </c:dLbls>
        <c:gapWidth val="150"/>
        <c:axId val="333372383"/>
        <c:axId val="333353663"/>
      </c:barChart>
      <c:valAx>
        <c:axId val="333353663"/>
        <c:scaling>
          <c:orientation val="minMax"/>
        </c:scaling>
        <c:delete val="0"/>
        <c:axPos val="l"/>
        <c:majorGridlines>
          <c:spPr>
            <a:ln>
              <a:solidFill>
                <a:srgbClr val="B3B3B3"/>
              </a:solidFill>
            </a:ln>
          </c:spPr>
        </c:majorGridlines>
        <c:numFmt formatCode="0.00" sourceLinked="1"/>
        <c:majorTickMark val="none"/>
        <c:minorTickMark val="none"/>
        <c:tickLblPos val="nextTo"/>
        <c:spPr>
          <a:ln>
            <a:solidFill>
              <a:srgbClr val="B3B3B3"/>
            </a:solidFill>
          </a:ln>
        </c:spPr>
        <c:txPr>
          <a:bodyPr/>
          <a:lstStyle/>
          <a:p>
            <a:pPr>
              <a:defRPr sz="1000" b="0"/>
            </a:pPr>
            <a:endParaRPr lang="eu-ES"/>
          </a:p>
        </c:txPr>
        <c:crossAx val="333372383"/>
        <c:crossesAt val="0"/>
        <c:crossBetween val="between"/>
      </c:valAx>
      <c:catAx>
        <c:axId val="333372383"/>
        <c:scaling>
          <c:orientation val="minMax"/>
        </c:scaling>
        <c:delete val="0"/>
        <c:axPos val="b"/>
        <c:numFmt formatCode="General" sourceLinked="1"/>
        <c:majorTickMark val="none"/>
        <c:minorTickMark val="none"/>
        <c:tickLblPos val="nextTo"/>
        <c:spPr>
          <a:ln>
            <a:solidFill>
              <a:srgbClr val="B3B3B3"/>
            </a:solidFill>
          </a:ln>
        </c:spPr>
        <c:txPr>
          <a:bodyPr/>
          <a:lstStyle/>
          <a:p>
            <a:pPr>
              <a:defRPr sz="1000" b="0"/>
            </a:pPr>
            <a:endParaRPr lang="eu-ES"/>
          </a:p>
        </c:txPr>
        <c:crossAx val="333353663"/>
        <c:crossesAt val="0"/>
        <c:auto val="1"/>
        <c:lblAlgn val="ctr"/>
        <c:lblOffset val="100"/>
        <c:noMultiLvlLbl val="0"/>
      </c:catAx>
      <c:spPr>
        <a:noFill/>
        <a:ln>
          <a:solidFill>
            <a:srgbClr val="B3B3B3"/>
          </a:solidFill>
          <a:prstDash val="solid"/>
        </a:ln>
      </c:spPr>
    </c:plotArea>
    <c:legend>
      <c:legendPos val="r"/>
      <c:overlay val="0"/>
      <c:spPr>
        <a:noFill/>
        <a:ln>
          <a:noFill/>
        </a:ln>
      </c:spPr>
      <c:txPr>
        <a:bodyPr/>
        <a:lstStyle/>
        <a:p>
          <a:pPr>
            <a:defRPr sz="1000" b="0"/>
          </a:pPr>
          <a:endParaRPr lang="eu-ES"/>
        </a:p>
      </c:txPr>
    </c:legend>
    <c:plotVisOnly val="1"/>
    <c:dispBlanksAs val="gap"/>
    <c:showDLblsOverMax val="0"/>
  </c:chart>
  <c:spPr>
    <a:ln>
      <a:noFill/>
    </a:ln>
  </c:spPr>
  <c:printSettings>
    <c:headerFooter/>
    <c:pageMargins b="0.75" l="0.7" r="0.7" t="0.75"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c:style val="2"/>
  <c:chart>
    <c:autoTitleDeleted val="1"/>
    <c:plotArea>
      <c:layout/>
      <c:barChart>
        <c:barDir val="col"/>
        <c:grouping val="clustered"/>
        <c:varyColors val="0"/>
        <c:ser>
          <c:idx val="0"/>
          <c:order val="0"/>
          <c:tx>
            <c:strRef>
              <c:f>'EETJE-mota-urtea'!$C$36:$C$36</c:f>
              <c:strCache>
                <c:ptCount val="1"/>
                <c:pt idx="0">
                  <c:v>Irekitako Establezimendu kopurua</c:v>
                </c:pt>
              </c:strCache>
            </c:strRef>
          </c:tx>
          <c:spPr>
            <a:solidFill>
              <a:srgbClr val="004586"/>
            </a:solidFill>
            <a:ln>
              <a:noFill/>
            </a:ln>
          </c:spPr>
          <c:invertIfNegative val="0"/>
          <c:cat>
            <c:strRef>
              <c:f>'EETJE-mota-urtea'!$B$37:$B$40</c:f>
              <c:strCache>
                <c:ptCount val="4"/>
                <c:pt idx="0">
                  <c:v>2000 baino lehen</c:v>
                </c:pt>
                <c:pt idx="1">
                  <c:v>2000-2010</c:v>
                </c:pt>
                <c:pt idx="2">
                  <c:v>2010-2020</c:v>
                </c:pt>
                <c:pt idx="3">
                  <c:v>2020-gaur egun</c:v>
                </c:pt>
              </c:strCache>
            </c:strRef>
          </c:cat>
          <c:val>
            <c:numRef>
              <c:f>'EETJE-mota-urtea'!$C$37:$C$40</c:f>
              <c:numCache>
                <c:formatCode>General</c:formatCode>
                <c:ptCount val="4"/>
                <c:pt idx="0">
                  <c:v>3</c:v>
                </c:pt>
                <c:pt idx="1">
                  <c:v>5</c:v>
                </c:pt>
                <c:pt idx="2">
                  <c:v>11</c:v>
                </c:pt>
                <c:pt idx="3">
                  <c:v>12</c:v>
                </c:pt>
              </c:numCache>
            </c:numRef>
          </c:val>
          <c:extLst>
            <c:ext xmlns:c16="http://schemas.microsoft.com/office/drawing/2014/chart" uri="{C3380CC4-5D6E-409C-BE32-E72D297353CC}">
              <c16:uniqueId val="{00000000-5384-4D09-BEC6-A39F5FA2A63E}"/>
            </c:ext>
          </c:extLst>
        </c:ser>
        <c:dLbls>
          <c:showLegendKey val="0"/>
          <c:showVal val="0"/>
          <c:showCatName val="0"/>
          <c:showSerName val="0"/>
          <c:showPercent val="0"/>
          <c:showBubbleSize val="0"/>
        </c:dLbls>
        <c:gapWidth val="150"/>
        <c:axId val="333371903"/>
        <c:axId val="333371423"/>
      </c:barChart>
      <c:valAx>
        <c:axId val="333371423"/>
        <c:scaling>
          <c:orientation val="minMax"/>
        </c:scaling>
        <c:delete val="0"/>
        <c:axPos val="l"/>
        <c:majorGridlines>
          <c:spPr>
            <a:ln>
              <a:solidFill>
                <a:srgbClr val="B3B3B3"/>
              </a:solidFill>
            </a:ln>
          </c:spPr>
        </c:majorGridlines>
        <c:numFmt formatCode="General" sourceLinked="1"/>
        <c:majorTickMark val="none"/>
        <c:minorTickMark val="none"/>
        <c:tickLblPos val="nextTo"/>
        <c:spPr>
          <a:ln>
            <a:solidFill>
              <a:srgbClr val="B3B3B3"/>
            </a:solidFill>
          </a:ln>
        </c:spPr>
        <c:txPr>
          <a:bodyPr/>
          <a:lstStyle/>
          <a:p>
            <a:pPr>
              <a:defRPr sz="1000" b="0"/>
            </a:pPr>
            <a:endParaRPr lang="eu-ES"/>
          </a:p>
        </c:txPr>
        <c:crossAx val="333371903"/>
        <c:crossesAt val="0"/>
        <c:crossBetween val="between"/>
      </c:valAx>
      <c:catAx>
        <c:axId val="333371903"/>
        <c:scaling>
          <c:orientation val="minMax"/>
        </c:scaling>
        <c:delete val="0"/>
        <c:axPos val="b"/>
        <c:numFmt formatCode="General" sourceLinked="1"/>
        <c:majorTickMark val="none"/>
        <c:minorTickMark val="none"/>
        <c:tickLblPos val="nextTo"/>
        <c:spPr>
          <a:ln>
            <a:solidFill>
              <a:srgbClr val="B3B3B3"/>
            </a:solidFill>
          </a:ln>
        </c:spPr>
        <c:txPr>
          <a:bodyPr/>
          <a:lstStyle/>
          <a:p>
            <a:pPr>
              <a:defRPr sz="1000" b="0"/>
            </a:pPr>
            <a:endParaRPr lang="eu-ES"/>
          </a:p>
        </c:txPr>
        <c:crossAx val="333371423"/>
        <c:crossesAt val="0"/>
        <c:auto val="1"/>
        <c:lblAlgn val="ctr"/>
        <c:lblOffset val="100"/>
        <c:noMultiLvlLbl val="0"/>
      </c:catAx>
      <c:spPr>
        <a:noFill/>
        <a:ln>
          <a:solidFill>
            <a:srgbClr val="B3B3B3"/>
          </a:solidFill>
          <a:prstDash val="solid"/>
        </a:ln>
      </c:spPr>
    </c:plotArea>
    <c:legend>
      <c:legendPos val="r"/>
      <c:overlay val="0"/>
      <c:spPr>
        <a:noFill/>
        <a:ln>
          <a:noFill/>
        </a:ln>
      </c:spPr>
      <c:txPr>
        <a:bodyPr/>
        <a:lstStyle/>
        <a:p>
          <a:pPr>
            <a:defRPr sz="1000" b="0"/>
          </a:pPr>
          <a:endParaRPr lang="eu-ES"/>
        </a:p>
      </c:txPr>
    </c:legend>
    <c:plotVisOnly val="1"/>
    <c:dispBlanksAs val="gap"/>
    <c:showDLblsOverMax val="0"/>
  </c:chart>
  <c:spPr>
    <a:ln>
      <a:noFill/>
    </a:ln>
  </c:spPr>
  <c:printSettings>
    <c:headerFooter/>
    <c:pageMargins b="0.75" l="0.7" r="0.7" t="0.75"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u-ES"/>
  <c:roundedCorners val="0"/>
  <c:style val="2"/>
  <c:chart>
    <c:autoTitleDeleted val="1"/>
    <c:plotArea>
      <c:layout/>
      <c:barChart>
        <c:barDir val="col"/>
        <c:grouping val="clustered"/>
        <c:varyColors val="0"/>
        <c:ser>
          <c:idx val="0"/>
          <c:order val="0"/>
          <c:tx>
            <c:strRef>
              <c:f>'EETJE-mota-urtea'!$D$36:$D$36</c:f>
              <c:strCache>
                <c:ptCount val="1"/>
                <c:pt idx="0">
                  <c:v>Sorturiko Plaza berri kopurua</c:v>
                </c:pt>
              </c:strCache>
            </c:strRef>
          </c:tx>
          <c:spPr>
            <a:solidFill>
              <a:srgbClr val="004586"/>
            </a:solidFill>
            <a:ln>
              <a:noFill/>
            </a:ln>
          </c:spPr>
          <c:invertIfNegative val="0"/>
          <c:cat>
            <c:strRef>
              <c:f>'EETJE-mota-urtea'!$B$37:$B$40</c:f>
              <c:strCache>
                <c:ptCount val="4"/>
                <c:pt idx="0">
                  <c:v>2000 baino lehen</c:v>
                </c:pt>
                <c:pt idx="1">
                  <c:v>2000-2010</c:v>
                </c:pt>
                <c:pt idx="2">
                  <c:v>2010-2020</c:v>
                </c:pt>
                <c:pt idx="3">
                  <c:v>2020-gaur egun</c:v>
                </c:pt>
              </c:strCache>
            </c:strRef>
          </c:cat>
          <c:val>
            <c:numRef>
              <c:f>'EETJE-mota-urtea'!$D$37:$D$40</c:f>
              <c:numCache>
                <c:formatCode>General</c:formatCode>
                <c:ptCount val="4"/>
                <c:pt idx="0">
                  <c:v>555</c:v>
                </c:pt>
                <c:pt idx="1">
                  <c:v>90</c:v>
                </c:pt>
                <c:pt idx="2">
                  <c:v>143</c:v>
                </c:pt>
                <c:pt idx="3">
                  <c:v>71</c:v>
                </c:pt>
              </c:numCache>
            </c:numRef>
          </c:val>
          <c:extLst>
            <c:ext xmlns:c16="http://schemas.microsoft.com/office/drawing/2014/chart" uri="{C3380CC4-5D6E-409C-BE32-E72D297353CC}">
              <c16:uniqueId val="{00000000-14BD-4EA2-B1A0-F857A103F520}"/>
            </c:ext>
          </c:extLst>
        </c:ser>
        <c:dLbls>
          <c:showLegendKey val="0"/>
          <c:showVal val="0"/>
          <c:showCatName val="0"/>
          <c:showSerName val="0"/>
          <c:showPercent val="0"/>
          <c:showBubbleSize val="0"/>
        </c:dLbls>
        <c:gapWidth val="150"/>
        <c:axId val="333327743"/>
        <c:axId val="333324863"/>
      </c:barChart>
      <c:valAx>
        <c:axId val="333324863"/>
        <c:scaling>
          <c:orientation val="minMax"/>
        </c:scaling>
        <c:delete val="0"/>
        <c:axPos val="l"/>
        <c:majorGridlines>
          <c:spPr>
            <a:ln>
              <a:solidFill>
                <a:srgbClr val="B3B3B3"/>
              </a:solidFill>
            </a:ln>
          </c:spPr>
        </c:majorGridlines>
        <c:numFmt formatCode="General" sourceLinked="1"/>
        <c:majorTickMark val="none"/>
        <c:minorTickMark val="none"/>
        <c:tickLblPos val="nextTo"/>
        <c:spPr>
          <a:ln>
            <a:solidFill>
              <a:srgbClr val="B3B3B3"/>
            </a:solidFill>
          </a:ln>
        </c:spPr>
        <c:txPr>
          <a:bodyPr/>
          <a:lstStyle/>
          <a:p>
            <a:pPr>
              <a:defRPr sz="1000" b="0"/>
            </a:pPr>
            <a:endParaRPr lang="eu-ES"/>
          </a:p>
        </c:txPr>
        <c:crossAx val="333327743"/>
        <c:crossesAt val="0"/>
        <c:crossBetween val="between"/>
      </c:valAx>
      <c:catAx>
        <c:axId val="333327743"/>
        <c:scaling>
          <c:orientation val="minMax"/>
        </c:scaling>
        <c:delete val="0"/>
        <c:axPos val="b"/>
        <c:numFmt formatCode="General" sourceLinked="1"/>
        <c:majorTickMark val="none"/>
        <c:minorTickMark val="none"/>
        <c:tickLblPos val="nextTo"/>
        <c:spPr>
          <a:ln>
            <a:solidFill>
              <a:srgbClr val="B3B3B3"/>
            </a:solidFill>
          </a:ln>
        </c:spPr>
        <c:txPr>
          <a:bodyPr/>
          <a:lstStyle/>
          <a:p>
            <a:pPr>
              <a:defRPr sz="1000" b="0"/>
            </a:pPr>
            <a:endParaRPr lang="eu-ES"/>
          </a:p>
        </c:txPr>
        <c:crossAx val="333324863"/>
        <c:crossesAt val="0"/>
        <c:auto val="1"/>
        <c:lblAlgn val="ctr"/>
        <c:lblOffset val="100"/>
        <c:noMultiLvlLbl val="0"/>
      </c:catAx>
      <c:spPr>
        <a:noFill/>
        <a:ln>
          <a:solidFill>
            <a:srgbClr val="B3B3B3"/>
          </a:solidFill>
          <a:prstDash val="solid"/>
        </a:ln>
      </c:spPr>
    </c:plotArea>
    <c:legend>
      <c:legendPos val="r"/>
      <c:overlay val="0"/>
      <c:spPr>
        <a:noFill/>
        <a:ln>
          <a:noFill/>
        </a:ln>
      </c:spPr>
      <c:txPr>
        <a:bodyPr/>
        <a:lstStyle/>
        <a:p>
          <a:pPr>
            <a:defRPr sz="1000" b="0"/>
          </a:pPr>
          <a:endParaRPr lang="eu-ES"/>
        </a:p>
      </c:txPr>
    </c:legend>
    <c:plotVisOnly val="1"/>
    <c:dispBlanksAs val="gap"/>
    <c:showDLblsOverMax val="0"/>
  </c:chart>
  <c:spPr>
    <a:ln>
      <a:noFill/>
    </a:ln>
  </c:spPr>
  <c:printSettings>
    <c:headerFooter/>
    <c:pageMargins b="0.75" l="0.7" r="0.7" t="0.75"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12420000" y="828719"/>
    <xdr:ext cx="5759640" cy="3239640"/>
    <xdr:graphicFrame macro="">
      <xdr:nvGraphicFramePr>
        <xdr:cNvPr id="2" name="Diagrama 1">
          <a:extLst>
            <a:ext uri="{FF2B5EF4-FFF2-40B4-BE49-F238E27FC236}">
              <a16:creationId xmlns:a16="http://schemas.microsoft.com/office/drawing/2014/main" id="{1D1A18B3-E442-34BA-66E8-EFFBB2E353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10099080" y="2446200"/>
    <xdr:ext cx="5759640" cy="3239640"/>
    <xdr:graphicFrame macro="">
      <xdr:nvGraphicFramePr>
        <xdr:cNvPr id="2" name="Diagrama 1">
          <a:extLst>
            <a:ext uri="{FF2B5EF4-FFF2-40B4-BE49-F238E27FC236}">
              <a16:creationId xmlns:a16="http://schemas.microsoft.com/office/drawing/2014/main" id="{656A7911-4B8A-B891-BD70-E59EBFBBE2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693800" y="6996960"/>
    <xdr:ext cx="5759640" cy="3239640"/>
    <xdr:graphicFrame macro="">
      <xdr:nvGraphicFramePr>
        <xdr:cNvPr id="3" name="Diagrama 2">
          <a:extLst>
            <a:ext uri="{FF2B5EF4-FFF2-40B4-BE49-F238E27FC236}">
              <a16:creationId xmlns:a16="http://schemas.microsoft.com/office/drawing/2014/main" id="{2DDF2DAB-C9F2-A610-9A52-FDFE835755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8650800" y="396360"/>
    <xdr:ext cx="5759640" cy="3239640"/>
    <xdr:graphicFrame macro="">
      <xdr:nvGraphicFramePr>
        <xdr:cNvPr id="2" name="Diagrama 1">
          <a:extLst>
            <a:ext uri="{FF2B5EF4-FFF2-40B4-BE49-F238E27FC236}">
              <a16:creationId xmlns:a16="http://schemas.microsoft.com/office/drawing/2014/main" id="{E29B4274-E2CF-311D-8BE4-A1ECE9D685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103400" y="4632480"/>
    <xdr:ext cx="5759640" cy="3239640"/>
    <xdr:graphicFrame macro="">
      <xdr:nvGraphicFramePr>
        <xdr:cNvPr id="3" name="Diagrama 2">
          <a:extLst>
            <a:ext uri="{FF2B5EF4-FFF2-40B4-BE49-F238E27FC236}">
              <a16:creationId xmlns:a16="http://schemas.microsoft.com/office/drawing/2014/main" id="{CF2DECD5-5EF1-D9B4-8107-944C6D3DE4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87AD2D-5DCB-427E-8B4D-0CA3E2C7B6ED}" name="__Anonymous_Sheet_DB__5" displayName="__Anonymous_Sheet_DB__5" ref="B2:D34" totalsRowShown="0">
  <sortState xmlns:xlrd2="http://schemas.microsoft.com/office/spreadsheetml/2017/richdata2" ref="B4:D34">
    <sortCondition ref="B3:B34"/>
  </sortState>
  <tableColumns count="3">
    <tableColumn id="1" xr3:uid="{BC9E21DB-1F76-4934-8290-3DE75DB6BF09}" name="Jarduera mota"/>
    <tableColumn id="2" xr3:uid="{39650DF5-2455-4C06-9F4D-98EEF29FA0C4}" name="Establezimendua"/>
    <tableColumn id="3" xr3:uid="{F1A4642C-0569-49BD-9D54-5858D6D55816}" name="Plaza kopuru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BFEA93-2BAB-4285-9AF0-DE34E271E01E}" name="__Anonymous_Sheet_DB__6" displayName="__Anonymous_Sheet_DB__6" ref="B2:E34" totalsRowShown="0">
  <sortState xmlns:xlrd2="http://schemas.microsoft.com/office/spreadsheetml/2017/richdata2" ref="B4:E34">
    <sortCondition ref="C3:C34"/>
  </sortState>
  <tableColumns count="4">
    <tableColumn id="1" xr3:uid="{E25F8B5A-3C1F-479C-A7BE-5CB896E62522}" name="Tipo de actividad"/>
    <tableColumn id="2" xr3:uid="{7BAE2C00-E773-4246-B351-DCF66DDFD771}" name="Fecha inscripción"/>
    <tableColumn id="3" xr3:uid="{501687B9-B81C-4585-B786-B37B89EF2E8F}" name="Etapa"/>
    <tableColumn id="4" xr3:uid="{4077A90F-D2D5-4F2C-8C6A-78F1CB4F9B5D}" name="Nº total de plazas"/>
  </tableColumns>
  <tableStyleInfo showFirstColumn="0" showLastColumn="0" showRowStripes="1" showColumnStripes="0"/>
</table>
</file>

<file path=xl/theme/theme1.xml><?xml version="1.0" encoding="utf-8"?>
<a:theme xmlns:a="http://schemas.openxmlformats.org/drawingml/2006/main" name="Office gai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2112C-91F6-4D1F-A757-DB7C43DA3983}">
  <dimension ref="A1:L96"/>
  <sheetViews>
    <sheetView tabSelected="1" workbookViewId="0"/>
  </sheetViews>
  <sheetFormatPr defaultRowHeight="12.7"/>
  <cols>
    <col min="1" max="1" width="12.33203125" customWidth="1"/>
    <col min="2" max="2" width="60.88671875" customWidth="1"/>
    <col min="3" max="3" width="24.44140625" customWidth="1"/>
    <col min="4" max="9" width="12.33203125" customWidth="1"/>
    <col min="10" max="10" width="17.6640625" customWidth="1"/>
    <col min="11" max="12" width="12.33203125" customWidth="1"/>
  </cols>
  <sheetData>
    <row r="1" spans="1:12">
      <c r="A1" s="1"/>
      <c r="B1" s="1"/>
      <c r="C1" s="1"/>
      <c r="D1" s="1"/>
      <c r="E1" s="1"/>
      <c r="F1" s="1"/>
      <c r="G1" s="1"/>
      <c r="H1" s="1"/>
      <c r="I1" s="1"/>
      <c r="J1" s="1"/>
      <c r="K1" s="1"/>
      <c r="L1" s="1"/>
    </row>
    <row r="2" spans="1:12">
      <c r="A2" s="1"/>
      <c r="B2" s="1"/>
      <c r="C2" s="1"/>
      <c r="D2" s="1"/>
      <c r="E2" s="1"/>
      <c r="F2" s="1"/>
      <c r="G2" s="1"/>
      <c r="H2" s="1"/>
      <c r="I2" s="1"/>
      <c r="J2" s="1"/>
      <c r="K2" s="1"/>
      <c r="L2" s="1"/>
    </row>
    <row r="3" spans="1:12">
      <c r="A3" s="1"/>
      <c r="B3" s="76" t="s">
        <v>0</v>
      </c>
      <c r="C3" s="76"/>
      <c r="D3" s="76"/>
      <c r="E3" s="76"/>
      <c r="F3" s="76"/>
      <c r="G3" s="76"/>
      <c r="H3" s="2"/>
      <c r="I3" s="3"/>
      <c r="J3" s="3"/>
      <c r="K3" s="1"/>
      <c r="L3" s="1"/>
    </row>
    <row r="4" spans="1:12">
      <c r="A4" s="1"/>
      <c r="B4" s="4"/>
      <c r="C4" s="5"/>
      <c r="D4" s="5"/>
      <c r="E4" s="5"/>
      <c r="F4" s="5"/>
      <c r="G4" s="6"/>
      <c r="H4" s="3"/>
      <c r="I4" s="3"/>
      <c r="J4" s="3"/>
      <c r="K4" s="1"/>
      <c r="L4" s="1"/>
    </row>
    <row r="5" spans="1:12">
      <c r="A5" s="1"/>
      <c r="B5" s="4"/>
      <c r="C5" s="5"/>
      <c r="D5" s="5"/>
      <c r="E5" s="5"/>
      <c r="F5" s="5"/>
      <c r="G5" s="6"/>
      <c r="H5" s="3"/>
      <c r="I5" s="3"/>
      <c r="J5" s="3"/>
      <c r="K5" s="1"/>
      <c r="L5" s="1"/>
    </row>
    <row r="6" spans="1:12">
      <c r="A6" s="1"/>
      <c r="B6" s="4"/>
      <c r="C6" s="7">
        <v>2019</v>
      </c>
      <c r="D6" s="7">
        <v>2020</v>
      </c>
      <c r="E6" s="7">
        <v>2021</v>
      </c>
      <c r="F6" s="7">
        <v>2022</v>
      </c>
      <c r="G6" s="8" t="s">
        <v>1</v>
      </c>
      <c r="H6" s="3"/>
      <c r="I6" s="3"/>
      <c r="J6" s="3"/>
      <c r="K6" s="1"/>
      <c r="L6" s="1"/>
    </row>
    <row r="7" spans="1:12">
      <c r="A7" s="1"/>
      <c r="B7" s="9" t="s">
        <v>2</v>
      </c>
      <c r="C7" s="10"/>
      <c r="D7" s="5"/>
      <c r="E7" s="5"/>
      <c r="F7" s="5"/>
      <c r="G7" s="6"/>
      <c r="H7" s="3"/>
      <c r="I7" s="3"/>
      <c r="J7" s="3"/>
      <c r="K7" s="1"/>
      <c r="L7" s="1"/>
    </row>
    <row r="8" spans="1:12">
      <c r="A8" s="1"/>
      <c r="B8" s="9" t="s">
        <v>3</v>
      </c>
      <c r="C8" s="11">
        <v>5084280</v>
      </c>
      <c r="D8" s="11">
        <v>2721823</v>
      </c>
      <c r="E8" s="11">
        <v>3173090</v>
      </c>
      <c r="F8" s="11">
        <v>4738176</v>
      </c>
      <c r="G8" s="12">
        <v>6138559</v>
      </c>
      <c r="H8" s="3"/>
      <c r="I8" s="3"/>
      <c r="J8" s="3"/>
      <c r="K8" s="1"/>
      <c r="L8" s="1"/>
    </row>
    <row r="9" spans="1:12">
      <c r="A9" s="1"/>
      <c r="B9" s="13" t="s">
        <v>4</v>
      </c>
      <c r="C9" s="14">
        <v>676772</v>
      </c>
      <c r="D9" s="14">
        <v>399461</v>
      </c>
      <c r="E9" s="14">
        <v>475259</v>
      </c>
      <c r="F9" s="14">
        <v>651322</v>
      </c>
      <c r="G9" s="15">
        <v>850478</v>
      </c>
      <c r="H9" s="3"/>
      <c r="I9" s="3"/>
      <c r="J9" s="3"/>
      <c r="K9" s="1"/>
      <c r="L9" s="1"/>
    </row>
    <row r="10" spans="1:12">
      <c r="A10" s="1"/>
      <c r="B10" s="13" t="s">
        <v>5</v>
      </c>
      <c r="C10" s="14">
        <v>2263742</v>
      </c>
      <c r="D10" s="14">
        <v>1163321</v>
      </c>
      <c r="E10" s="14">
        <v>1322991</v>
      </c>
      <c r="F10" s="14">
        <v>2070274</v>
      </c>
      <c r="G10" s="15">
        <v>2687065</v>
      </c>
      <c r="H10" s="3"/>
      <c r="I10" s="3"/>
      <c r="J10" s="3"/>
      <c r="K10" s="1"/>
      <c r="L10" s="1"/>
    </row>
    <row r="11" spans="1:12">
      <c r="A11" s="1"/>
      <c r="B11" s="16" t="s">
        <v>6</v>
      </c>
      <c r="C11" s="17">
        <v>2143766</v>
      </c>
      <c r="D11" s="17">
        <v>1159041</v>
      </c>
      <c r="E11" s="17">
        <v>1374840</v>
      </c>
      <c r="F11" s="17">
        <v>2016580</v>
      </c>
      <c r="G11" s="18">
        <v>2601016</v>
      </c>
      <c r="H11" s="3"/>
      <c r="I11" s="3"/>
      <c r="J11" s="3"/>
      <c r="K11" s="1"/>
      <c r="L11" s="1"/>
    </row>
    <row r="12" spans="1:12">
      <c r="A12" s="1"/>
      <c r="B12" s="19"/>
      <c r="C12" s="20"/>
      <c r="D12" s="5"/>
      <c r="E12" s="5"/>
      <c r="F12" s="5"/>
      <c r="G12" s="6"/>
      <c r="H12" s="3"/>
      <c r="I12" s="3"/>
      <c r="J12" s="3"/>
      <c r="K12" s="1"/>
      <c r="L12" s="1"/>
    </row>
    <row r="13" spans="1:12">
      <c r="A13" s="1"/>
      <c r="B13" s="21" t="s">
        <v>7</v>
      </c>
      <c r="C13" s="20"/>
      <c r="D13" s="5"/>
      <c r="E13" s="5"/>
      <c r="F13" s="5"/>
      <c r="G13" s="6"/>
      <c r="H13" s="3"/>
      <c r="I13" s="3"/>
      <c r="J13" s="3"/>
      <c r="K13" s="1"/>
      <c r="L13" s="1"/>
    </row>
    <row r="14" spans="1:12">
      <c r="A14" s="1"/>
      <c r="B14" s="21" t="s">
        <v>3</v>
      </c>
      <c r="C14" s="22">
        <v>100</v>
      </c>
      <c r="D14" s="22">
        <v>100</v>
      </c>
      <c r="E14" s="22">
        <v>100</v>
      </c>
      <c r="F14" s="22">
        <v>100</v>
      </c>
      <c r="G14" s="23">
        <v>100</v>
      </c>
      <c r="H14" s="3"/>
      <c r="I14" s="3"/>
      <c r="J14" s="3"/>
      <c r="K14" s="1"/>
      <c r="L14" s="1"/>
    </row>
    <row r="15" spans="1:12">
      <c r="A15" s="1"/>
      <c r="B15" s="13" t="s">
        <v>4</v>
      </c>
      <c r="C15" s="24">
        <v>13.3</v>
      </c>
      <c r="D15" s="24">
        <v>14.7</v>
      </c>
      <c r="E15" s="24">
        <v>15</v>
      </c>
      <c r="F15" s="24">
        <v>13.7</v>
      </c>
      <c r="G15" s="25">
        <v>13.8</v>
      </c>
      <c r="H15" s="3"/>
      <c r="I15" s="3"/>
      <c r="J15" s="3"/>
      <c r="K15" s="1"/>
      <c r="L15" s="1"/>
    </row>
    <row r="16" spans="1:12">
      <c r="A16" s="1"/>
      <c r="B16" s="13" t="s">
        <v>5</v>
      </c>
      <c r="C16" s="24">
        <v>44.5</v>
      </c>
      <c r="D16" s="24">
        <v>42.7</v>
      </c>
      <c r="E16" s="24">
        <v>41.7</v>
      </c>
      <c r="F16" s="24">
        <v>43.7</v>
      </c>
      <c r="G16" s="25">
        <v>43.8</v>
      </c>
      <c r="H16" s="3"/>
      <c r="I16" s="3"/>
      <c r="J16" s="3"/>
      <c r="K16" s="1"/>
      <c r="L16" s="1"/>
    </row>
    <row r="17" spans="1:12">
      <c r="A17" s="1"/>
      <c r="B17" s="16" t="s">
        <v>6</v>
      </c>
      <c r="C17" s="26">
        <v>42.2</v>
      </c>
      <c r="D17" s="26">
        <v>42.6</v>
      </c>
      <c r="E17" s="26">
        <v>43.3</v>
      </c>
      <c r="F17" s="26">
        <v>42.6</v>
      </c>
      <c r="G17" s="27">
        <v>42.4</v>
      </c>
      <c r="H17" s="3"/>
      <c r="I17" s="3"/>
      <c r="J17" s="3"/>
      <c r="K17" s="1"/>
      <c r="L17" s="1"/>
    </row>
    <row r="18" spans="1:12">
      <c r="A18" s="1"/>
      <c r="B18" s="4"/>
      <c r="C18" s="28"/>
      <c r="D18" s="5"/>
      <c r="E18" s="5"/>
      <c r="F18" s="5"/>
      <c r="G18" s="6"/>
      <c r="H18" s="3"/>
      <c r="I18" s="3"/>
      <c r="J18" s="3"/>
      <c r="K18" s="1"/>
      <c r="L18" s="1"/>
    </row>
    <row r="19" spans="1:12">
      <c r="A19" s="1"/>
      <c r="B19" s="29" t="s">
        <v>8</v>
      </c>
      <c r="C19" s="20"/>
      <c r="D19" s="5"/>
      <c r="E19" s="5"/>
      <c r="F19" s="5"/>
      <c r="G19" s="6"/>
      <c r="H19" s="3"/>
      <c r="I19" s="3"/>
      <c r="J19" s="3"/>
      <c r="K19" s="1"/>
      <c r="L19" s="1"/>
    </row>
    <row r="20" spans="1:12">
      <c r="A20" s="1"/>
      <c r="B20" s="30" t="s">
        <v>3</v>
      </c>
      <c r="C20" s="31">
        <v>6.3</v>
      </c>
      <c r="D20" s="31">
        <v>3.8</v>
      </c>
      <c r="E20" s="31">
        <v>4</v>
      </c>
      <c r="F20" s="31">
        <v>5.5</v>
      </c>
      <c r="G20" s="32">
        <v>6.6</v>
      </c>
      <c r="H20" s="3"/>
      <c r="I20" s="3"/>
      <c r="J20" s="3"/>
      <c r="K20" s="1"/>
      <c r="L20" s="1"/>
    </row>
    <row r="21" spans="1:12">
      <c r="A21" s="1"/>
      <c r="B21" s="13" t="s">
        <v>4</v>
      </c>
      <c r="C21" s="33">
        <v>5.0999999999999996</v>
      </c>
      <c r="D21" s="33">
        <v>3.4</v>
      </c>
      <c r="E21" s="33">
        <v>3.7</v>
      </c>
      <c r="F21" s="33">
        <v>4.7</v>
      </c>
      <c r="G21" s="34">
        <v>5.7</v>
      </c>
      <c r="H21" s="3"/>
      <c r="I21" s="3"/>
      <c r="J21" s="3"/>
      <c r="K21" s="1"/>
      <c r="L21" s="1"/>
    </row>
    <row r="22" spans="1:12">
      <c r="A22" s="1"/>
      <c r="B22" s="13" t="s">
        <v>5</v>
      </c>
      <c r="C22" s="33">
        <v>5.7</v>
      </c>
      <c r="D22" s="33">
        <v>3.2</v>
      </c>
      <c r="E22" s="33">
        <v>3.4</v>
      </c>
      <c r="F22" s="33">
        <v>4.7</v>
      </c>
      <c r="G22" s="34">
        <v>5.7</v>
      </c>
      <c r="H22" s="3"/>
      <c r="I22" s="3"/>
      <c r="J22" s="3"/>
      <c r="K22" s="1"/>
      <c r="L22" s="1"/>
    </row>
    <row r="23" spans="1:12">
      <c r="A23" s="1"/>
      <c r="B23" s="35" t="s">
        <v>6</v>
      </c>
      <c r="C23" s="36">
        <v>7.8</v>
      </c>
      <c r="D23" s="36">
        <v>4.7</v>
      </c>
      <c r="E23" s="36">
        <v>5.2</v>
      </c>
      <c r="F23" s="36">
        <v>7</v>
      </c>
      <c r="G23" s="37">
        <v>8.4</v>
      </c>
      <c r="H23" s="3"/>
      <c r="I23" s="3"/>
      <c r="J23" s="3"/>
      <c r="K23" s="1"/>
      <c r="L23" s="1"/>
    </row>
    <row r="24" spans="1:12">
      <c r="A24" s="1"/>
      <c r="B24" s="38"/>
      <c r="C24" s="3"/>
      <c r="D24" s="3"/>
      <c r="E24" s="3"/>
      <c r="F24" s="3"/>
      <c r="G24" s="3"/>
      <c r="H24" s="3"/>
      <c r="I24" s="3"/>
      <c r="J24" s="3"/>
      <c r="K24" s="1"/>
      <c r="L24" s="1"/>
    </row>
    <row r="25" spans="1:12">
      <c r="A25" s="1"/>
      <c r="B25" s="39" t="s">
        <v>9</v>
      </c>
      <c r="C25" s="3"/>
      <c r="D25" s="3"/>
      <c r="E25" s="3"/>
      <c r="F25" s="3"/>
      <c r="G25" s="3"/>
      <c r="H25" s="3"/>
      <c r="I25" s="3"/>
      <c r="J25" s="3"/>
      <c r="K25" s="1"/>
      <c r="L25" s="1"/>
    </row>
    <row r="26" spans="1:12">
      <c r="A26" s="1"/>
      <c r="B26" s="40" t="s">
        <v>10</v>
      </c>
      <c r="C26" s="3"/>
      <c r="D26" s="3"/>
      <c r="E26" s="3"/>
      <c r="F26" s="3"/>
      <c r="G26" s="3"/>
      <c r="H26" s="3"/>
      <c r="I26" s="3"/>
      <c r="J26" s="3"/>
      <c r="K26" s="1"/>
      <c r="L26" s="1"/>
    </row>
    <row r="27" spans="1:12">
      <c r="A27" s="1"/>
      <c r="B27" s="3"/>
      <c r="C27" s="3"/>
      <c r="D27" s="3"/>
      <c r="E27" s="3"/>
      <c r="F27" s="3"/>
      <c r="G27" s="3"/>
      <c r="H27" s="3"/>
      <c r="I27" s="3"/>
      <c r="J27" s="3"/>
      <c r="K27" s="1"/>
      <c r="L27" s="1"/>
    </row>
    <row r="28" spans="1:12">
      <c r="A28" s="1"/>
      <c r="B28" s="3"/>
      <c r="C28" s="3"/>
      <c r="D28" s="3"/>
      <c r="E28" s="3"/>
      <c r="F28" s="3"/>
      <c r="G28" s="3"/>
      <c r="H28" s="3"/>
      <c r="I28" s="3"/>
      <c r="J28" s="3"/>
      <c r="K28" s="1"/>
      <c r="L28" s="1"/>
    </row>
    <row r="29" spans="1:12">
      <c r="A29" s="1"/>
      <c r="B29" s="41" t="s">
        <v>11</v>
      </c>
      <c r="C29" s="3"/>
      <c r="D29" s="3"/>
      <c r="E29" s="3"/>
      <c r="F29" s="3"/>
      <c r="G29" s="3"/>
      <c r="H29" s="3"/>
      <c r="I29" s="3"/>
      <c r="J29" s="3"/>
      <c r="K29" s="1"/>
      <c r="L29" s="1"/>
    </row>
    <row r="30" spans="1:12">
      <c r="A30" s="1"/>
      <c r="B30" s="3"/>
      <c r="C30" s="3"/>
      <c r="D30" s="3"/>
      <c r="E30" s="3"/>
      <c r="F30" s="3"/>
      <c r="G30" s="3"/>
      <c r="H30" s="3"/>
      <c r="I30" s="3"/>
      <c r="J30" s="3"/>
      <c r="K30" s="1"/>
      <c r="L30" s="1"/>
    </row>
    <row r="31" spans="1:12" ht="21.6" customHeight="1">
      <c r="A31" s="1"/>
      <c r="B31" s="77" t="s">
        <v>12</v>
      </c>
      <c r="C31" s="77"/>
      <c r="D31" s="77"/>
      <c r="E31" s="77"/>
      <c r="F31" s="77"/>
      <c r="G31" s="77"/>
      <c r="H31" s="77"/>
      <c r="I31" s="77"/>
      <c r="J31" s="77"/>
      <c r="K31" s="1"/>
      <c r="L31" s="1"/>
    </row>
    <row r="32" spans="1:12">
      <c r="A32" s="1"/>
      <c r="B32" s="42"/>
      <c r="C32" s="43"/>
      <c r="D32" s="43"/>
      <c r="E32" s="43"/>
      <c r="F32" s="43"/>
      <c r="G32" s="43"/>
      <c r="H32" s="43"/>
      <c r="I32" s="43"/>
      <c r="J32" s="6"/>
      <c r="K32" s="1"/>
      <c r="L32" s="1"/>
    </row>
    <row r="33" spans="1:12" ht="25.35">
      <c r="A33" s="1"/>
      <c r="B33" s="42"/>
      <c r="C33" s="43"/>
      <c r="D33" s="44" t="s">
        <v>13</v>
      </c>
      <c r="E33" s="44" t="s">
        <v>14</v>
      </c>
      <c r="F33" s="44" t="s">
        <v>15</v>
      </c>
      <c r="G33" s="44" t="s">
        <v>16</v>
      </c>
      <c r="H33" s="44" t="s">
        <v>17</v>
      </c>
      <c r="I33" s="44" t="s">
        <v>18</v>
      </c>
      <c r="J33" s="45" t="s">
        <v>19</v>
      </c>
      <c r="K33" s="1"/>
      <c r="L33" s="1"/>
    </row>
    <row r="34" spans="1:12" ht="13.85">
      <c r="A34" s="1"/>
      <c r="B34" s="46" t="s">
        <v>20</v>
      </c>
      <c r="C34" s="44" t="s">
        <v>3</v>
      </c>
      <c r="D34" s="47">
        <v>13430094</v>
      </c>
      <c r="E34" s="47">
        <v>9381446</v>
      </c>
      <c r="F34" s="47">
        <v>12969877</v>
      </c>
      <c r="G34" s="47">
        <v>16066901</v>
      </c>
      <c r="H34" s="47">
        <v>16841879</v>
      </c>
      <c r="I34" s="47">
        <v>17452525</v>
      </c>
      <c r="J34" s="48">
        <f t="shared" ref="J34:J46" si="0">I34/F34</f>
        <v>1.3456199314766053</v>
      </c>
      <c r="K34" s="1"/>
      <c r="L34" s="1"/>
    </row>
    <row r="35" spans="1:12" ht="13.85">
      <c r="A35" s="1"/>
      <c r="B35" s="42"/>
      <c r="C35" s="44" t="s">
        <v>21</v>
      </c>
      <c r="D35" s="47">
        <v>2222049</v>
      </c>
      <c r="E35" s="47">
        <v>1621019</v>
      </c>
      <c r="F35" s="47">
        <v>2200409</v>
      </c>
      <c r="G35" s="47">
        <v>2483476</v>
      </c>
      <c r="H35" s="47">
        <v>2651510</v>
      </c>
      <c r="I35" s="47">
        <v>2769911</v>
      </c>
      <c r="J35" s="48">
        <f t="shared" si="0"/>
        <v>1.2588164291274939</v>
      </c>
      <c r="K35" s="1"/>
      <c r="L35" s="1"/>
    </row>
    <row r="36" spans="1:12" ht="13.85">
      <c r="A36" s="1"/>
      <c r="B36" s="42"/>
      <c r="C36" s="44" t="s">
        <v>22</v>
      </c>
      <c r="D36" s="47">
        <v>5977505</v>
      </c>
      <c r="E36" s="47">
        <v>4087015</v>
      </c>
      <c r="F36" s="47">
        <v>5660320</v>
      </c>
      <c r="G36" s="47">
        <v>7184027</v>
      </c>
      <c r="H36" s="47">
        <v>7516117</v>
      </c>
      <c r="I36" s="47">
        <v>7645241</v>
      </c>
      <c r="J36" s="48">
        <f t="shared" si="0"/>
        <v>1.3506729301523588</v>
      </c>
      <c r="K36" s="1"/>
      <c r="L36" s="1"/>
    </row>
    <row r="37" spans="1:12" ht="13.85">
      <c r="A37" s="1"/>
      <c r="B37" s="42"/>
      <c r="C37" s="44" t="s">
        <v>23</v>
      </c>
      <c r="D37" s="47">
        <v>5230540</v>
      </c>
      <c r="E37" s="47">
        <v>3673412</v>
      </c>
      <c r="F37" s="47">
        <v>5109148</v>
      </c>
      <c r="G37" s="47">
        <v>6399398</v>
      </c>
      <c r="H37" s="47">
        <v>6674252</v>
      </c>
      <c r="I37" s="47">
        <v>7037373</v>
      </c>
      <c r="J37" s="48">
        <f t="shared" si="0"/>
        <v>1.3774063699074679</v>
      </c>
      <c r="K37" s="1"/>
      <c r="L37" s="1"/>
    </row>
    <row r="38" spans="1:12" ht="14.4">
      <c r="A38" s="1"/>
      <c r="B38" s="42"/>
      <c r="C38" s="49" t="s">
        <v>24</v>
      </c>
      <c r="D38" s="50">
        <f t="shared" ref="D38:I38" si="1">D37*100/D34</f>
        <v>38.946413926812426</v>
      </c>
      <c r="E38" s="50">
        <f t="shared" si="1"/>
        <v>39.156138616584265</v>
      </c>
      <c r="F38" s="50">
        <f t="shared" si="1"/>
        <v>39.392416751523548</v>
      </c>
      <c r="G38" s="50">
        <f t="shared" si="1"/>
        <v>39.829697089687677</v>
      </c>
      <c r="H38" s="50">
        <f t="shared" si="1"/>
        <v>39.628903639552334</v>
      </c>
      <c r="I38" s="51">
        <f t="shared" si="1"/>
        <v>40.322950404024631</v>
      </c>
      <c r="J38" s="52">
        <f t="shared" si="0"/>
        <v>1.0236221519073234</v>
      </c>
      <c r="K38" s="1"/>
      <c r="L38" s="1"/>
    </row>
    <row r="39" spans="1:12" ht="13.85">
      <c r="A39" s="1"/>
      <c r="B39" s="53" t="s">
        <v>25</v>
      </c>
      <c r="C39" s="54" t="s">
        <v>3</v>
      </c>
      <c r="D39" s="55">
        <v>36795</v>
      </c>
      <c r="E39" s="55">
        <v>25632</v>
      </c>
      <c r="F39" s="55">
        <v>35534</v>
      </c>
      <c r="G39" s="55">
        <v>44019</v>
      </c>
      <c r="H39" s="55">
        <v>46142</v>
      </c>
      <c r="I39" s="55">
        <v>47684</v>
      </c>
      <c r="J39" s="56">
        <f t="shared" si="0"/>
        <v>1.3419260426633646</v>
      </c>
      <c r="K39" s="1"/>
      <c r="L39" s="1"/>
    </row>
    <row r="40" spans="1:12" ht="13.85">
      <c r="A40" s="1"/>
      <c r="B40" s="57"/>
      <c r="C40" s="54" t="s">
        <v>21</v>
      </c>
      <c r="D40" s="55">
        <v>6088</v>
      </c>
      <c r="E40" s="55">
        <v>4429</v>
      </c>
      <c r="F40" s="55">
        <v>6029</v>
      </c>
      <c r="G40" s="55">
        <v>6804</v>
      </c>
      <c r="H40" s="55">
        <v>7264</v>
      </c>
      <c r="I40" s="55">
        <v>7568</v>
      </c>
      <c r="J40" s="56">
        <f t="shared" si="0"/>
        <v>1.2552662133023718</v>
      </c>
      <c r="K40" s="1"/>
      <c r="L40" s="1"/>
    </row>
    <row r="41" spans="1:12" ht="13.85">
      <c r="A41" s="1"/>
      <c r="B41" s="57"/>
      <c r="C41" s="54" t="s">
        <v>22</v>
      </c>
      <c r="D41" s="55">
        <v>16377</v>
      </c>
      <c r="E41" s="55">
        <v>11167</v>
      </c>
      <c r="F41" s="55">
        <v>15508</v>
      </c>
      <c r="G41" s="55">
        <v>19682</v>
      </c>
      <c r="H41" s="55">
        <v>20592</v>
      </c>
      <c r="I41" s="55">
        <v>20889</v>
      </c>
      <c r="J41" s="56">
        <f t="shared" si="0"/>
        <v>1.3469822027340728</v>
      </c>
      <c r="K41" s="1"/>
      <c r="L41" s="1"/>
    </row>
    <row r="42" spans="1:12" ht="13.85">
      <c r="A42" s="1"/>
      <c r="B42" s="57"/>
      <c r="C42" s="54" t="s">
        <v>23</v>
      </c>
      <c r="D42" s="55">
        <v>14330</v>
      </c>
      <c r="E42" s="55">
        <v>10037</v>
      </c>
      <c r="F42" s="55">
        <v>13998</v>
      </c>
      <c r="G42" s="55">
        <v>17533</v>
      </c>
      <c r="H42" s="55">
        <v>18286</v>
      </c>
      <c r="I42" s="55">
        <v>19228</v>
      </c>
      <c r="J42" s="56">
        <f t="shared" si="0"/>
        <v>1.3736248035433634</v>
      </c>
      <c r="K42" s="1"/>
      <c r="L42" s="1"/>
    </row>
    <row r="43" spans="1:12" ht="13.85">
      <c r="A43" s="1"/>
      <c r="B43" s="53" t="s">
        <v>26</v>
      </c>
      <c r="C43" s="54" t="s">
        <v>3</v>
      </c>
      <c r="D43" s="55">
        <v>5026</v>
      </c>
      <c r="E43" s="55">
        <v>3132</v>
      </c>
      <c r="F43" s="55">
        <v>3736</v>
      </c>
      <c r="G43" s="55">
        <v>5027</v>
      </c>
      <c r="H43" s="55">
        <v>5360</v>
      </c>
      <c r="I43" s="55">
        <v>5569</v>
      </c>
      <c r="J43" s="56">
        <f t="shared" si="0"/>
        <v>1.4906316916488223</v>
      </c>
      <c r="K43" s="1"/>
      <c r="L43" s="1"/>
    </row>
    <row r="44" spans="1:12" ht="13.85">
      <c r="A44" s="1"/>
      <c r="B44" s="57"/>
      <c r="C44" s="54" t="s">
        <v>21</v>
      </c>
      <c r="D44" s="55">
        <v>638</v>
      </c>
      <c r="E44" s="55">
        <v>421</v>
      </c>
      <c r="F44" s="55">
        <v>516</v>
      </c>
      <c r="G44" s="55">
        <v>625</v>
      </c>
      <c r="H44" s="55">
        <v>652</v>
      </c>
      <c r="I44" s="55">
        <v>668</v>
      </c>
      <c r="J44" s="56">
        <f t="shared" si="0"/>
        <v>1.2945736434108528</v>
      </c>
      <c r="K44" s="1"/>
      <c r="L44" s="1"/>
    </row>
    <row r="45" spans="1:12" ht="13.85">
      <c r="A45" s="1"/>
      <c r="B45" s="57"/>
      <c r="C45" s="54" t="s">
        <v>22</v>
      </c>
      <c r="D45" s="55">
        <v>2266</v>
      </c>
      <c r="E45" s="55">
        <v>1350</v>
      </c>
      <c r="F45" s="55">
        <v>1613</v>
      </c>
      <c r="G45" s="55">
        <v>2198</v>
      </c>
      <c r="H45" s="55">
        <v>2367</v>
      </c>
      <c r="I45" s="55">
        <v>2464</v>
      </c>
      <c r="J45" s="56">
        <f t="shared" si="0"/>
        <v>1.5275883446993181</v>
      </c>
      <c r="K45" s="1"/>
      <c r="L45" s="1"/>
    </row>
    <row r="46" spans="1:12" ht="13.85">
      <c r="A46" s="1"/>
      <c r="B46" s="57"/>
      <c r="C46" s="54" t="s">
        <v>23</v>
      </c>
      <c r="D46" s="55">
        <v>2122</v>
      </c>
      <c r="E46" s="55">
        <v>1361</v>
      </c>
      <c r="F46" s="55">
        <v>1607</v>
      </c>
      <c r="G46" s="55">
        <v>2205</v>
      </c>
      <c r="H46" s="55">
        <v>2341</v>
      </c>
      <c r="I46" s="55">
        <v>2438</v>
      </c>
      <c r="J46" s="56">
        <f t="shared" si="0"/>
        <v>1.5171126322339763</v>
      </c>
      <c r="K46" s="1"/>
      <c r="L46" s="1"/>
    </row>
    <row r="47" spans="1:12">
      <c r="A47" s="1"/>
      <c r="B47" s="58"/>
      <c r="C47" s="59"/>
      <c r="D47" s="59"/>
      <c r="E47" s="59"/>
      <c r="F47" s="59"/>
      <c r="G47" s="59"/>
      <c r="H47" s="59"/>
      <c r="I47" s="59"/>
      <c r="J47" s="60"/>
      <c r="K47" s="1"/>
      <c r="L47" s="1"/>
    </row>
    <row r="48" spans="1:12" ht="38.049999999999997">
      <c r="A48" s="1"/>
      <c r="B48" s="61" t="s">
        <v>27</v>
      </c>
      <c r="C48" s="61"/>
      <c r="D48" s="61"/>
      <c r="E48" s="61"/>
      <c r="F48" s="61"/>
      <c r="G48" s="61"/>
      <c r="H48" s="61"/>
      <c r="I48" s="61"/>
      <c r="J48" s="3"/>
      <c r="K48" s="1"/>
      <c r="L48" s="1"/>
    </row>
    <row r="49" spans="1:12">
      <c r="A49" s="1"/>
      <c r="B49" s="61"/>
      <c r="C49" s="61"/>
      <c r="D49" s="61"/>
      <c r="E49" s="61"/>
      <c r="F49" s="61"/>
      <c r="G49" s="61"/>
      <c r="H49" s="61"/>
      <c r="I49" s="61"/>
      <c r="J49" s="3"/>
      <c r="K49" s="1"/>
      <c r="L49" s="1"/>
    </row>
    <row r="50" spans="1:12">
      <c r="A50" s="1"/>
      <c r="B50" s="61"/>
      <c r="C50" s="61"/>
      <c r="D50" s="61"/>
      <c r="E50" s="61"/>
      <c r="F50" s="61"/>
      <c r="G50" s="61"/>
      <c r="H50" s="61"/>
      <c r="I50" s="61"/>
      <c r="J50" s="3"/>
      <c r="K50" s="1"/>
      <c r="L50" s="1"/>
    </row>
    <row r="51" spans="1:12">
      <c r="A51" s="1"/>
      <c r="B51" s="61" t="s">
        <v>28</v>
      </c>
      <c r="C51" s="61"/>
      <c r="D51" s="61"/>
      <c r="E51" s="61"/>
      <c r="F51" s="61"/>
      <c r="G51" s="61"/>
      <c r="H51" s="61"/>
      <c r="I51" s="61"/>
      <c r="J51" s="3"/>
      <c r="K51" s="1"/>
      <c r="L51" s="1"/>
    </row>
    <row r="52" spans="1:12">
      <c r="A52" s="1"/>
      <c r="B52" s="61" t="s">
        <v>29</v>
      </c>
      <c r="C52" s="61"/>
      <c r="D52" s="61"/>
      <c r="E52" s="61"/>
      <c r="F52" s="61"/>
      <c r="G52" s="61"/>
      <c r="H52" s="61"/>
      <c r="I52" s="61"/>
      <c r="J52" s="3"/>
      <c r="K52" s="1"/>
      <c r="L52" s="1"/>
    </row>
    <row r="53" spans="1:12">
      <c r="A53" s="1"/>
      <c r="B53" s="3"/>
      <c r="C53" s="3"/>
      <c r="D53" s="3"/>
      <c r="E53" s="3"/>
      <c r="F53" s="3"/>
      <c r="G53" s="3"/>
      <c r="H53" s="3"/>
      <c r="I53" s="3"/>
      <c r="J53" s="3"/>
      <c r="K53" s="1"/>
      <c r="L53" s="1"/>
    </row>
    <row r="54" spans="1:12">
      <c r="A54" s="1"/>
      <c r="B54" s="3"/>
      <c r="C54" s="3"/>
      <c r="D54" s="3"/>
      <c r="E54" s="3"/>
      <c r="F54" s="3"/>
      <c r="G54" s="3"/>
      <c r="H54" s="3"/>
      <c r="I54" s="3"/>
      <c r="J54" s="3"/>
      <c r="K54" s="1"/>
      <c r="L54" s="1"/>
    </row>
    <row r="55" spans="1:12" ht="34.299999999999997" customHeight="1">
      <c r="A55" s="1"/>
      <c r="B55" s="78" t="s">
        <v>30</v>
      </c>
      <c r="C55" s="78"/>
      <c r="D55" s="78"/>
      <c r="E55" s="78"/>
      <c r="F55" s="78"/>
      <c r="G55" s="78"/>
      <c r="H55" s="78"/>
      <c r="I55" s="78"/>
      <c r="J55" s="78"/>
      <c r="K55" s="1"/>
      <c r="L55" s="1"/>
    </row>
    <row r="56" spans="1:12">
      <c r="A56" s="1"/>
      <c r="B56" s="42"/>
      <c r="C56" s="43"/>
      <c r="D56" s="43"/>
      <c r="E56" s="43"/>
      <c r="F56" s="43"/>
      <c r="G56" s="43"/>
      <c r="H56" s="43"/>
      <c r="I56" s="43"/>
      <c r="J56" s="6"/>
      <c r="K56" s="1"/>
      <c r="L56" s="1"/>
    </row>
    <row r="57" spans="1:12" ht="13.85">
      <c r="A57" s="1"/>
      <c r="B57" s="42"/>
      <c r="C57" s="43"/>
      <c r="D57" s="44" t="s">
        <v>13</v>
      </c>
      <c r="E57" s="44" t="s">
        <v>14</v>
      </c>
      <c r="F57" s="44" t="s">
        <v>15</v>
      </c>
      <c r="G57" s="44" t="s">
        <v>16</v>
      </c>
      <c r="H57" s="44" t="s">
        <v>17</v>
      </c>
      <c r="I57" s="44" t="s">
        <v>18</v>
      </c>
      <c r="J57" s="45" t="s">
        <v>31</v>
      </c>
      <c r="K57" s="1"/>
      <c r="L57" s="1"/>
    </row>
    <row r="58" spans="1:12" ht="13.85">
      <c r="A58" s="1"/>
      <c r="B58" s="46" t="s">
        <v>32</v>
      </c>
      <c r="C58" s="44" t="s">
        <v>3</v>
      </c>
      <c r="D58" s="47">
        <v>3441967</v>
      </c>
      <c r="E58" s="47">
        <v>1351804</v>
      </c>
      <c r="F58" s="47">
        <v>2376989</v>
      </c>
      <c r="G58" s="47">
        <v>3857794</v>
      </c>
      <c r="H58" s="47">
        <v>4259113</v>
      </c>
      <c r="I58" s="47">
        <v>4400684</v>
      </c>
      <c r="J58" s="48">
        <f t="shared" ref="J58:J75" si="2">I58*1/D58</f>
        <v>1.2785375339159266</v>
      </c>
      <c r="K58" s="1"/>
      <c r="L58" s="1"/>
    </row>
    <row r="59" spans="1:12" ht="13.85">
      <c r="A59" s="1"/>
      <c r="B59" s="42"/>
      <c r="C59" s="44" t="s">
        <v>21</v>
      </c>
      <c r="D59" s="47">
        <v>460271</v>
      </c>
      <c r="E59" s="47">
        <v>190314</v>
      </c>
      <c r="F59" s="47">
        <v>348524</v>
      </c>
      <c r="G59" s="47">
        <v>503144</v>
      </c>
      <c r="H59" s="47">
        <v>557992</v>
      </c>
      <c r="I59" s="47">
        <v>575476</v>
      </c>
      <c r="J59" s="48">
        <f t="shared" si="2"/>
        <v>1.2502981938901212</v>
      </c>
      <c r="K59" s="1"/>
      <c r="L59" s="1"/>
    </row>
    <row r="60" spans="1:12" ht="13.85">
      <c r="A60" s="1"/>
      <c r="B60" s="42"/>
      <c r="C60" s="44" t="s">
        <v>22</v>
      </c>
      <c r="D60" s="47">
        <v>1615917</v>
      </c>
      <c r="E60" s="47">
        <v>568588</v>
      </c>
      <c r="F60" s="47">
        <v>1033305</v>
      </c>
      <c r="G60" s="47">
        <v>1770329</v>
      </c>
      <c r="H60" s="47">
        <v>1971267</v>
      </c>
      <c r="I60" s="47">
        <v>2001969</v>
      </c>
      <c r="J60" s="48">
        <f t="shared" si="2"/>
        <v>1.2389058348912723</v>
      </c>
      <c r="K60" s="1"/>
      <c r="L60" s="1"/>
    </row>
    <row r="61" spans="1:12" ht="13.85">
      <c r="A61" s="1"/>
      <c r="B61" s="42"/>
      <c r="C61" s="44" t="s">
        <v>23</v>
      </c>
      <c r="D61" s="47">
        <v>1365778</v>
      </c>
      <c r="E61" s="47">
        <v>592902</v>
      </c>
      <c r="F61" s="47">
        <v>995160</v>
      </c>
      <c r="G61" s="47">
        <v>1584321</v>
      </c>
      <c r="H61" s="47">
        <v>1729855</v>
      </c>
      <c r="I61" s="47">
        <v>1823238</v>
      </c>
      <c r="J61" s="48">
        <f t="shared" si="2"/>
        <v>1.334944624968333</v>
      </c>
      <c r="K61" s="1"/>
      <c r="L61" s="1"/>
    </row>
    <row r="62" spans="1:12" ht="14.4">
      <c r="A62" s="1"/>
      <c r="B62" s="42"/>
      <c r="C62" s="49" t="s">
        <v>24</v>
      </c>
      <c r="D62" s="50">
        <f t="shared" ref="D62:I62" si="3">D61*100/D58</f>
        <v>39.680159629653623</v>
      </c>
      <c r="E62" s="50">
        <f t="shared" si="3"/>
        <v>43.860056635429395</v>
      </c>
      <c r="F62" s="50">
        <f t="shared" si="3"/>
        <v>41.866411666187773</v>
      </c>
      <c r="G62" s="50">
        <f t="shared" si="3"/>
        <v>41.068055992621687</v>
      </c>
      <c r="H62" s="50">
        <f t="shared" si="3"/>
        <v>40.615381653409997</v>
      </c>
      <c r="I62" s="50">
        <f t="shared" si="3"/>
        <v>41.430786668617877</v>
      </c>
      <c r="J62" s="48">
        <f t="shared" si="2"/>
        <v>1.0441184474887037</v>
      </c>
      <c r="K62" s="1"/>
      <c r="L62" s="1"/>
    </row>
    <row r="63" spans="1:12" ht="13.85">
      <c r="A63" s="1"/>
      <c r="B63" s="46" t="s">
        <v>33</v>
      </c>
      <c r="C63" s="44" t="s">
        <v>3</v>
      </c>
      <c r="D63" s="47">
        <v>7021938</v>
      </c>
      <c r="E63" s="47">
        <v>2820063</v>
      </c>
      <c r="F63" s="47">
        <v>4886776</v>
      </c>
      <c r="G63" s="47">
        <v>7790165</v>
      </c>
      <c r="H63" s="47">
        <v>8689200</v>
      </c>
      <c r="I63" s="47">
        <v>9075705</v>
      </c>
      <c r="J63" s="48">
        <f t="shared" si="2"/>
        <v>1.2924786576013629</v>
      </c>
      <c r="K63" s="1"/>
      <c r="L63" s="1"/>
    </row>
    <row r="64" spans="1:12" ht="13.85">
      <c r="A64" s="1"/>
      <c r="B64" s="42"/>
      <c r="C64" s="44" t="s">
        <v>21</v>
      </c>
      <c r="D64" s="47">
        <v>948668</v>
      </c>
      <c r="E64" s="47">
        <v>430920</v>
      </c>
      <c r="F64" s="47">
        <v>744903</v>
      </c>
      <c r="G64" s="47">
        <v>1017386</v>
      </c>
      <c r="H64" s="47">
        <v>1183147</v>
      </c>
      <c r="I64" s="47">
        <v>1270505</v>
      </c>
      <c r="J64" s="48">
        <f t="shared" si="2"/>
        <v>1.3392514557252906</v>
      </c>
      <c r="K64" s="1"/>
      <c r="L64" s="1"/>
    </row>
    <row r="65" spans="1:12" ht="13.85">
      <c r="A65" s="1"/>
      <c r="B65" s="42"/>
      <c r="C65" s="44" t="s">
        <v>22</v>
      </c>
      <c r="D65" s="47">
        <v>3194743</v>
      </c>
      <c r="E65" s="47">
        <v>1176977</v>
      </c>
      <c r="F65" s="47">
        <v>2051568</v>
      </c>
      <c r="G65" s="47">
        <v>3452849</v>
      </c>
      <c r="H65" s="47">
        <v>3857218</v>
      </c>
      <c r="I65" s="47">
        <v>3944625</v>
      </c>
      <c r="J65" s="48">
        <f t="shared" si="2"/>
        <v>1.2347237320811095</v>
      </c>
      <c r="K65" s="1"/>
      <c r="L65" s="1"/>
    </row>
    <row r="66" spans="1:12" ht="13.85">
      <c r="A66" s="1"/>
      <c r="B66" s="42"/>
      <c r="C66" s="44" t="s">
        <v>23</v>
      </c>
      <c r="D66" s="47">
        <v>2878528</v>
      </c>
      <c r="E66" s="47">
        <v>1212166</v>
      </c>
      <c r="F66" s="47">
        <v>2090306</v>
      </c>
      <c r="G66" s="47">
        <v>3319931</v>
      </c>
      <c r="H66" s="47">
        <v>3648835</v>
      </c>
      <c r="I66" s="47">
        <v>3860575</v>
      </c>
      <c r="J66" s="48">
        <f t="shared" si="2"/>
        <v>1.3411629138226204</v>
      </c>
      <c r="K66" s="1"/>
      <c r="L66" s="1"/>
    </row>
    <row r="67" spans="1:12" ht="14.4">
      <c r="A67" s="1"/>
      <c r="B67" s="42"/>
      <c r="C67" s="49" t="s">
        <v>24</v>
      </c>
      <c r="D67" s="50">
        <f t="shared" ref="D67:I67" si="4">D66*100/D63</f>
        <v>40.9933553956187</v>
      </c>
      <c r="E67" s="50">
        <f t="shared" si="4"/>
        <v>42.983649656053785</v>
      </c>
      <c r="F67" s="50">
        <f t="shared" si="4"/>
        <v>42.774745558216708</v>
      </c>
      <c r="G67" s="50">
        <f t="shared" si="4"/>
        <v>42.6169535561827</v>
      </c>
      <c r="H67" s="50">
        <f t="shared" si="4"/>
        <v>41.992761128757536</v>
      </c>
      <c r="I67" s="51">
        <f t="shared" si="4"/>
        <v>42.537466786326789</v>
      </c>
      <c r="J67" s="52">
        <f t="shared" si="2"/>
        <v>1.0376673579365772</v>
      </c>
      <c r="K67" s="1"/>
      <c r="L67" s="1"/>
    </row>
    <row r="68" spans="1:12" ht="13.85">
      <c r="A68" s="1"/>
      <c r="B68" s="53" t="s">
        <v>34</v>
      </c>
      <c r="C68" s="54" t="s">
        <v>3</v>
      </c>
      <c r="D68" s="62">
        <v>2.04</v>
      </c>
      <c r="E68" s="62">
        <v>2.09</v>
      </c>
      <c r="F68" s="62">
        <v>2.06</v>
      </c>
      <c r="G68" s="62">
        <v>2.02</v>
      </c>
      <c r="H68" s="62">
        <v>2.04</v>
      </c>
      <c r="I68" s="62">
        <v>2.06</v>
      </c>
      <c r="J68" s="56">
        <f t="shared" si="2"/>
        <v>1.0098039215686274</v>
      </c>
      <c r="K68" s="1"/>
      <c r="L68" s="1"/>
    </row>
    <row r="69" spans="1:12" ht="13.85">
      <c r="A69" s="1"/>
      <c r="B69" s="57"/>
      <c r="C69" s="54" t="s">
        <v>21</v>
      </c>
      <c r="D69" s="62">
        <v>2.06</v>
      </c>
      <c r="E69" s="62">
        <v>2.2599999999999998</v>
      </c>
      <c r="F69" s="62">
        <v>2.14</v>
      </c>
      <c r="G69" s="62">
        <v>2.02</v>
      </c>
      <c r="H69" s="62">
        <v>2.12</v>
      </c>
      <c r="I69" s="62">
        <v>2.21</v>
      </c>
      <c r="J69" s="56">
        <f t="shared" si="2"/>
        <v>1.0728155339805825</v>
      </c>
      <c r="K69" s="1"/>
      <c r="L69" s="1"/>
    </row>
    <row r="70" spans="1:12" ht="13.85">
      <c r="A70" s="1"/>
      <c r="B70" s="57"/>
      <c r="C70" s="54" t="s">
        <v>22</v>
      </c>
      <c r="D70" s="62">
        <v>1.98</v>
      </c>
      <c r="E70" s="62">
        <v>2.0699999999999998</v>
      </c>
      <c r="F70" s="62">
        <v>1.99</v>
      </c>
      <c r="G70" s="62">
        <v>1.95</v>
      </c>
      <c r="H70" s="62">
        <v>1.96</v>
      </c>
      <c r="I70" s="62">
        <v>1.97</v>
      </c>
      <c r="J70" s="56">
        <f t="shared" si="2"/>
        <v>0.99494949494949492</v>
      </c>
      <c r="K70" s="1"/>
      <c r="L70" s="1"/>
    </row>
    <row r="71" spans="1:12" ht="13.85">
      <c r="A71" s="1"/>
      <c r="B71" s="57"/>
      <c r="C71" s="54" t="s">
        <v>23</v>
      </c>
      <c r="D71" s="62">
        <v>2.11</v>
      </c>
      <c r="E71" s="62">
        <v>2.04</v>
      </c>
      <c r="F71" s="62">
        <v>2.1</v>
      </c>
      <c r="G71" s="62">
        <v>2.1</v>
      </c>
      <c r="H71" s="62">
        <v>2.11</v>
      </c>
      <c r="I71" s="62">
        <v>2.12</v>
      </c>
      <c r="J71" s="56">
        <f t="shared" si="2"/>
        <v>1.0047393364928912</v>
      </c>
      <c r="K71" s="1"/>
      <c r="L71" s="1"/>
    </row>
    <row r="72" spans="1:12" ht="13.85">
      <c r="A72" s="1"/>
      <c r="B72" s="53" t="s">
        <v>35</v>
      </c>
      <c r="C72" s="54" t="s">
        <v>3</v>
      </c>
      <c r="D72" s="63">
        <v>52.3</v>
      </c>
      <c r="E72" s="63">
        <v>30.1</v>
      </c>
      <c r="F72" s="63">
        <v>37.700000000000003</v>
      </c>
      <c r="G72" s="63">
        <v>48.5</v>
      </c>
      <c r="H72" s="63">
        <v>51.6</v>
      </c>
      <c r="I72" s="63">
        <v>52</v>
      </c>
      <c r="J72" s="56">
        <f t="shared" si="2"/>
        <v>0.99426386233269604</v>
      </c>
      <c r="K72" s="1"/>
      <c r="L72" s="1"/>
    </row>
    <row r="73" spans="1:12" ht="13.85">
      <c r="A73" s="1"/>
      <c r="B73" s="57"/>
      <c r="C73" s="54" t="s">
        <v>21</v>
      </c>
      <c r="D73" s="63">
        <v>42.7</v>
      </c>
      <c r="E73" s="63">
        <v>26.6</v>
      </c>
      <c r="F73" s="63">
        <v>33.9</v>
      </c>
      <c r="G73" s="63">
        <v>41</v>
      </c>
      <c r="H73" s="63">
        <v>44.6</v>
      </c>
      <c r="I73" s="63">
        <v>45.9</v>
      </c>
      <c r="J73" s="56">
        <f t="shared" si="2"/>
        <v>1.0749414519906322</v>
      </c>
      <c r="K73" s="1"/>
      <c r="L73" s="1"/>
    </row>
    <row r="74" spans="1:12" ht="13.85">
      <c r="A74" s="1"/>
      <c r="B74" s="57"/>
      <c r="C74" s="54" t="s">
        <v>22</v>
      </c>
      <c r="D74" s="63">
        <v>53.5</v>
      </c>
      <c r="E74" s="63">
        <v>28.8</v>
      </c>
      <c r="F74" s="63">
        <v>36.200000000000003</v>
      </c>
      <c r="G74" s="63">
        <v>48.1</v>
      </c>
      <c r="H74" s="63">
        <v>51.3</v>
      </c>
      <c r="I74" s="63">
        <v>51.6</v>
      </c>
      <c r="J74" s="56">
        <f t="shared" si="2"/>
        <v>0.96448598130841123</v>
      </c>
      <c r="K74" s="1"/>
      <c r="L74" s="1"/>
    </row>
    <row r="75" spans="1:12" ht="13.85">
      <c r="A75" s="1"/>
      <c r="B75" s="64"/>
      <c r="C75" s="65" t="s">
        <v>23</v>
      </c>
      <c r="D75" s="66">
        <v>55</v>
      </c>
      <c r="E75" s="66">
        <v>33</v>
      </c>
      <c r="F75" s="66">
        <v>40.9</v>
      </c>
      <c r="G75" s="66">
        <v>51.9</v>
      </c>
      <c r="H75" s="66">
        <v>54.7</v>
      </c>
      <c r="I75" s="66">
        <v>54.9</v>
      </c>
      <c r="J75" s="67">
        <f t="shared" si="2"/>
        <v>0.99818181818181817</v>
      </c>
      <c r="K75" s="1"/>
      <c r="L75" s="1"/>
    </row>
    <row r="76" spans="1:12">
      <c r="A76" s="1"/>
      <c r="B76" s="61"/>
      <c r="C76" s="61"/>
      <c r="D76" s="61"/>
      <c r="E76" s="61"/>
      <c r="F76" s="61"/>
      <c r="G76" s="61"/>
      <c r="H76" s="61"/>
      <c r="I76" s="61"/>
      <c r="J76" s="3"/>
      <c r="K76" s="1"/>
      <c r="L76" s="1"/>
    </row>
    <row r="77" spans="1:12" ht="38.049999999999997">
      <c r="A77" s="1"/>
      <c r="B77" s="61" t="s">
        <v>27</v>
      </c>
      <c r="C77" s="61"/>
      <c r="D77" s="61"/>
      <c r="E77" s="61"/>
      <c r="F77" s="61"/>
      <c r="G77" s="61"/>
      <c r="H77" s="61"/>
      <c r="I77" s="61"/>
      <c r="J77" s="3"/>
      <c r="K77" s="1"/>
      <c r="L77" s="1"/>
    </row>
    <row r="78" spans="1:12">
      <c r="A78" s="1"/>
      <c r="B78" s="61"/>
      <c r="C78" s="61"/>
      <c r="D78" s="61"/>
      <c r="E78" s="61"/>
      <c r="F78" s="61"/>
      <c r="G78" s="61"/>
      <c r="H78" s="61"/>
      <c r="I78" s="61"/>
      <c r="J78" s="3"/>
      <c r="K78" s="1"/>
      <c r="L78" s="1"/>
    </row>
    <row r="79" spans="1:12">
      <c r="A79" s="1"/>
      <c r="B79" s="61"/>
      <c r="C79" s="61"/>
      <c r="D79" s="61"/>
      <c r="E79" s="61"/>
      <c r="F79" s="61"/>
      <c r="G79" s="61"/>
      <c r="H79" s="61"/>
      <c r="I79" s="61"/>
      <c r="J79" s="3"/>
      <c r="K79" s="1"/>
      <c r="L79" s="1"/>
    </row>
    <row r="80" spans="1:12" ht="17.850000000000001">
      <c r="A80" s="1"/>
      <c r="B80" s="68"/>
      <c r="C80" s="69"/>
      <c r="D80" s="69"/>
      <c r="E80" s="69"/>
      <c r="F80" s="69"/>
      <c r="G80" s="69"/>
      <c r="H80" s="69"/>
      <c r="I80" s="69"/>
      <c r="J80" s="69"/>
      <c r="K80" s="1"/>
      <c r="L80" s="1"/>
    </row>
    <row r="81" spans="1:12">
      <c r="A81" s="1"/>
      <c r="B81" s="69"/>
      <c r="C81" s="69"/>
      <c r="D81" s="69"/>
      <c r="E81" s="69"/>
      <c r="F81" s="69"/>
      <c r="G81" s="69"/>
      <c r="H81" s="69"/>
      <c r="I81" s="69"/>
      <c r="J81" s="69"/>
      <c r="K81" s="1"/>
      <c r="L81" s="1"/>
    </row>
    <row r="82" spans="1:12" ht="13.85">
      <c r="A82" s="1"/>
      <c r="B82" s="69"/>
      <c r="C82" s="69"/>
      <c r="D82" s="69"/>
      <c r="E82" s="70"/>
      <c r="F82" s="70"/>
      <c r="G82" s="70"/>
      <c r="H82" s="70"/>
      <c r="I82" s="70"/>
      <c r="J82" s="70"/>
      <c r="K82" s="1"/>
      <c r="L82" s="1"/>
    </row>
    <row r="83" spans="1:12" ht="13.85">
      <c r="A83" s="1"/>
      <c r="B83" s="70"/>
      <c r="C83" s="70"/>
      <c r="D83" s="70"/>
      <c r="E83" s="71"/>
      <c r="F83" s="71"/>
      <c r="G83" s="71"/>
      <c r="H83" s="71"/>
      <c r="I83" s="71"/>
      <c r="J83" s="71"/>
      <c r="K83" s="1"/>
      <c r="L83" s="1"/>
    </row>
    <row r="84" spans="1:12" ht="13.85">
      <c r="B84" s="72"/>
      <c r="C84" s="73"/>
      <c r="D84" s="73"/>
      <c r="E84" s="74"/>
      <c r="F84" s="74"/>
      <c r="G84" s="74"/>
      <c r="H84" s="74"/>
      <c r="I84" s="74"/>
      <c r="J84" s="74"/>
    </row>
    <row r="85" spans="1:12" ht="13.85">
      <c r="B85" s="72"/>
      <c r="C85" s="73"/>
      <c r="D85" s="73"/>
      <c r="E85" s="74"/>
      <c r="F85" s="74"/>
      <c r="G85" s="74"/>
      <c r="H85" s="74"/>
      <c r="I85" s="74"/>
      <c r="J85" s="74"/>
    </row>
    <row r="86" spans="1:12" ht="13.85">
      <c r="B86" s="72"/>
      <c r="C86" s="73"/>
      <c r="D86" s="73"/>
      <c r="E86" s="74"/>
      <c r="F86" s="74"/>
      <c r="G86" s="74"/>
      <c r="H86" s="74"/>
      <c r="I86" s="74"/>
      <c r="J86" s="74"/>
    </row>
    <row r="87" spans="1:12" ht="13.85">
      <c r="B87" s="73"/>
      <c r="C87" s="73"/>
      <c r="D87" s="73"/>
      <c r="E87" s="74"/>
      <c r="F87" s="74"/>
      <c r="G87" s="74"/>
      <c r="H87" s="74"/>
      <c r="I87" s="74"/>
      <c r="J87" s="74"/>
    </row>
    <row r="88" spans="1:12" ht="13.85">
      <c r="B88" s="72"/>
      <c r="C88" s="73"/>
      <c r="D88" s="73"/>
      <c r="E88" s="74"/>
      <c r="F88" s="74"/>
      <c r="G88" s="74"/>
      <c r="H88" s="74"/>
      <c r="I88" s="74"/>
      <c r="J88" s="74"/>
    </row>
    <row r="89" spans="1:12" ht="13.85">
      <c r="B89" s="72"/>
      <c r="C89" s="73"/>
      <c r="D89" s="73"/>
      <c r="E89" s="74"/>
      <c r="F89" s="74"/>
      <c r="G89" s="74"/>
      <c r="H89" s="74"/>
      <c r="I89" s="74"/>
      <c r="J89" s="74"/>
    </row>
    <row r="90" spans="1:12" ht="13.85">
      <c r="B90" s="72"/>
      <c r="C90" s="73"/>
      <c r="D90" s="73"/>
      <c r="E90" s="74"/>
      <c r="F90" s="74"/>
      <c r="G90" s="74"/>
      <c r="H90" s="74"/>
      <c r="I90" s="74"/>
      <c r="J90" s="74"/>
    </row>
    <row r="91" spans="1:12" ht="13.85">
      <c r="B91" s="73"/>
      <c r="C91" s="73"/>
      <c r="D91" s="73"/>
      <c r="E91" s="75"/>
      <c r="F91" s="75"/>
      <c r="G91" s="75"/>
      <c r="H91" s="75"/>
      <c r="I91" s="75"/>
      <c r="J91" s="75"/>
    </row>
    <row r="92" spans="1:12" ht="13.85">
      <c r="B92" s="72"/>
      <c r="C92" s="73"/>
      <c r="D92" s="73"/>
      <c r="E92" s="75"/>
      <c r="F92" s="75"/>
      <c r="G92" s="75"/>
      <c r="H92" s="75"/>
      <c r="I92" s="75"/>
      <c r="J92" s="75"/>
    </row>
    <row r="93" spans="1:12" ht="13.85">
      <c r="B93" s="72"/>
      <c r="C93" s="73"/>
      <c r="D93" s="73"/>
      <c r="E93" s="75"/>
      <c r="F93" s="75"/>
      <c r="G93" s="75"/>
      <c r="H93" s="75"/>
      <c r="I93" s="75"/>
      <c r="J93" s="75"/>
    </row>
    <row r="94" spans="1:12" ht="13.85">
      <c r="B94" s="72"/>
      <c r="C94" s="73"/>
      <c r="D94" s="73"/>
      <c r="E94" s="75"/>
      <c r="F94" s="75"/>
      <c r="G94" s="75"/>
      <c r="H94" s="75"/>
      <c r="I94" s="75"/>
      <c r="J94" s="75"/>
    </row>
    <row r="95" spans="1:12">
      <c r="B95" s="72"/>
      <c r="C95" s="72"/>
      <c r="D95" s="72"/>
      <c r="E95" s="72"/>
      <c r="F95" s="72"/>
      <c r="G95" s="72"/>
      <c r="H95" s="72"/>
      <c r="I95" s="72"/>
      <c r="J95" s="72"/>
    </row>
    <row r="96" spans="1:12">
      <c r="B96" s="72"/>
      <c r="C96" s="72"/>
      <c r="D96" s="72"/>
      <c r="E96" s="72"/>
      <c r="F96" s="72"/>
      <c r="G96" s="72"/>
      <c r="H96" s="72"/>
      <c r="I96" s="72"/>
      <c r="J96" s="72"/>
    </row>
  </sheetData>
  <mergeCells count="3">
    <mergeCell ref="B3:G3"/>
    <mergeCell ref="B31:J31"/>
    <mergeCell ref="B55:J55"/>
  </mergeCells>
  <pageMargins left="0" right="0" top="0.39370078740157483" bottom="0.39370078740157483" header="0" footer="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B9D8-BFF7-4DEF-86C9-21B3BD57D34C}">
  <dimension ref="B1:U154"/>
  <sheetViews>
    <sheetView workbookViewId="0"/>
  </sheetViews>
  <sheetFormatPr defaultRowHeight="12.7"/>
  <cols>
    <col min="1" max="1" width="12.33203125" customWidth="1"/>
    <col min="2" max="2" width="53.109375" customWidth="1"/>
    <col min="3" max="3" width="36.77734375" customWidth="1"/>
    <col min="4" max="10" width="12.33203125" customWidth="1"/>
    <col min="11" max="11" width="20.44140625" customWidth="1"/>
    <col min="12" max="21" width="12.33203125" customWidth="1"/>
  </cols>
  <sheetData>
    <row r="1" spans="2:21">
      <c r="B1" s="1"/>
      <c r="C1" s="1"/>
      <c r="D1" s="1"/>
      <c r="E1" s="1"/>
      <c r="F1" s="1"/>
      <c r="G1" s="1"/>
      <c r="H1" s="1"/>
      <c r="I1" s="1"/>
      <c r="J1" s="1"/>
      <c r="K1" s="1"/>
      <c r="L1" s="1"/>
      <c r="M1" s="1"/>
    </row>
    <row r="2" spans="2:21" ht="34.299999999999997" customHeight="1">
      <c r="B2" s="120" t="s">
        <v>36</v>
      </c>
      <c r="C2" s="120"/>
      <c r="D2" s="120"/>
      <c r="E2" s="120"/>
      <c r="F2" s="120"/>
      <c r="G2" s="120"/>
      <c r="H2" s="120"/>
      <c r="I2" s="120"/>
      <c r="J2" s="120"/>
      <c r="K2" s="120"/>
      <c r="L2" s="1"/>
      <c r="M2" s="79"/>
      <c r="N2" s="80"/>
      <c r="O2" s="81"/>
      <c r="P2" s="80"/>
      <c r="Q2" s="80"/>
      <c r="R2" s="81"/>
      <c r="S2" s="80"/>
      <c r="T2" s="80"/>
      <c r="U2" s="81"/>
    </row>
    <row r="3" spans="2:21">
      <c r="B3" s="42"/>
      <c r="C3" s="43"/>
      <c r="D3" s="43"/>
      <c r="E3" s="43"/>
      <c r="F3" s="43"/>
      <c r="G3" s="43"/>
      <c r="H3" s="43"/>
      <c r="I3" s="43"/>
      <c r="J3" s="43"/>
      <c r="K3" s="6"/>
      <c r="L3" s="1"/>
      <c r="M3" s="79"/>
      <c r="N3" s="80"/>
      <c r="O3" s="81"/>
      <c r="P3" s="80"/>
      <c r="Q3" s="80"/>
      <c r="R3" s="81"/>
      <c r="S3" s="80"/>
      <c r="T3" s="80"/>
      <c r="U3" s="81"/>
    </row>
    <row r="4" spans="2:21" ht="13.85">
      <c r="B4" s="42"/>
      <c r="C4" s="43"/>
      <c r="D4" s="43"/>
      <c r="E4" s="44" t="s">
        <v>13</v>
      </c>
      <c r="F4" s="44" t="s">
        <v>14</v>
      </c>
      <c r="G4" s="44" t="s">
        <v>15</v>
      </c>
      <c r="H4" s="44" t="s">
        <v>16</v>
      </c>
      <c r="I4" s="44" t="s">
        <v>17</v>
      </c>
      <c r="J4" s="44" t="s">
        <v>18</v>
      </c>
      <c r="K4" s="45" t="s">
        <v>19</v>
      </c>
      <c r="L4" s="1"/>
      <c r="M4" s="79"/>
      <c r="N4" s="80"/>
      <c r="O4" s="81"/>
      <c r="P4" s="80"/>
      <c r="Q4" s="80"/>
      <c r="R4" s="81"/>
      <c r="S4" s="80"/>
      <c r="T4" s="80"/>
      <c r="U4" s="81"/>
    </row>
    <row r="5" spans="2:21" ht="13.85">
      <c r="B5" s="46" t="s">
        <v>37</v>
      </c>
      <c r="C5" s="44" t="s">
        <v>23</v>
      </c>
      <c r="D5" s="44" t="s">
        <v>38</v>
      </c>
      <c r="E5" s="47">
        <v>302</v>
      </c>
      <c r="F5" s="47">
        <v>299</v>
      </c>
      <c r="G5" s="47">
        <v>299</v>
      </c>
      <c r="H5" s="47">
        <v>307</v>
      </c>
      <c r="I5" s="47">
        <v>316</v>
      </c>
      <c r="J5" s="47">
        <v>316</v>
      </c>
      <c r="K5" s="48">
        <f t="shared" ref="K5:K23" si="0">J5/E5</f>
        <v>1.0463576158940397</v>
      </c>
      <c r="L5" s="1"/>
      <c r="M5" s="121"/>
      <c r="N5" s="121"/>
      <c r="O5" s="121"/>
      <c r="P5" s="121"/>
      <c r="Q5" s="121"/>
      <c r="R5" s="121"/>
      <c r="S5" s="121"/>
      <c r="T5" s="121"/>
      <c r="U5" s="121"/>
    </row>
    <row r="6" spans="2:21" ht="13.85">
      <c r="B6" s="42"/>
      <c r="C6" s="44" t="s">
        <v>39</v>
      </c>
      <c r="D6" s="44" t="s">
        <v>38</v>
      </c>
      <c r="E6" s="47">
        <v>156</v>
      </c>
      <c r="F6" s="47">
        <v>155</v>
      </c>
      <c r="G6" s="47">
        <v>155</v>
      </c>
      <c r="H6" s="47">
        <v>162</v>
      </c>
      <c r="I6" s="47">
        <v>168</v>
      </c>
      <c r="J6" s="47">
        <v>167</v>
      </c>
      <c r="K6" s="48">
        <f t="shared" si="0"/>
        <v>1.0705128205128205</v>
      </c>
      <c r="L6" s="1"/>
      <c r="M6" s="82"/>
      <c r="N6" s="83"/>
      <c r="O6" s="84"/>
      <c r="P6" s="84"/>
      <c r="Q6" s="84"/>
      <c r="R6" s="84"/>
      <c r="S6" s="84"/>
      <c r="T6" s="85"/>
      <c r="U6" s="85"/>
    </row>
    <row r="7" spans="2:21" ht="14.4">
      <c r="B7" s="42"/>
      <c r="C7" s="49" t="s">
        <v>40</v>
      </c>
      <c r="D7" s="44"/>
      <c r="E7" s="50">
        <f t="shared" ref="E7:J7" si="1">E6/E5</f>
        <v>0.51655629139072845</v>
      </c>
      <c r="F7" s="50">
        <f t="shared" si="1"/>
        <v>0.51839464882943143</v>
      </c>
      <c r="G7" s="50">
        <f t="shared" si="1"/>
        <v>0.51839464882943143</v>
      </c>
      <c r="H7" s="50">
        <f t="shared" si="1"/>
        <v>0.52768729641693812</v>
      </c>
      <c r="I7" s="50">
        <f t="shared" si="1"/>
        <v>0.53164556962025311</v>
      </c>
      <c r="J7" s="51">
        <f t="shared" si="1"/>
        <v>0.52848101265822789</v>
      </c>
      <c r="K7" s="52">
        <f t="shared" si="0"/>
        <v>1.0230850373255438</v>
      </c>
      <c r="L7" s="1"/>
      <c r="M7" s="82"/>
      <c r="N7" s="83"/>
      <c r="O7" s="84"/>
      <c r="P7" s="84"/>
      <c r="Q7" s="84"/>
      <c r="R7" s="84"/>
      <c r="S7" s="84"/>
      <c r="T7" s="85"/>
      <c r="U7" s="85"/>
    </row>
    <row r="8" spans="2:21" ht="13.85">
      <c r="B8" s="42"/>
      <c r="C8" s="44" t="s">
        <v>41</v>
      </c>
      <c r="D8" s="44" t="s">
        <v>38</v>
      </c>
      <c r="E8" s="47">
        <v>28</v>
      </c>
      <c r="F8" s="47">
        <v>30</v>
      </c>
      <c r="G8" s="47">
        <v>30</v>
      </c>
      <c r="H8" s="47">
        <v>31</v>
      </c>
      <c r="I8" s="47">
        <v>33</v>
      </c>
      <c r="J8" s="47">
        <v>33</v>
      </c>
      <c r="K8" s="48">
        <f t="shared" si="0"/>
        <v>1.1785714285714286</v>
      </c>
      <c r="L8" s="1"/>
      <c r="M8" s="86"/>
      <c r="N8" s="87"/>
      <c r="O8" s="88"/>
      <c r="P8" s="89"/>
      <c r="Q8" s="89"/>
      <c r="R8" s="88"/>
      <c r="S8" s="89"/>
      <c r="T8" s="90"/>
      <c r="U8" s="91"/>
    </row>
    <row r="9" spans="2:21" ht="14.4">
      <c r="B9" s="42"/>
      <c r="C9" s="49" t="s">
        <v>42</v>
      </c>
      <c r="D9" s="44"/>
      <c r="E9" s="50">
        <f t="shared" ref="E9:J9" si="2">E8/E5</f>
        <v>9.2715231788079472E-2</v>
      </c>
      <c r="F9" s="50">
        <f t="shared" si="2"/>
        <v>0.10033444816053512</v>
      </c>
      <c r="G9" s="50">
        <f t="shared" si="2"/>
        <v>0.10033444816053512</v>
      </c>
      <c r="H9" s="50">
        <f t="shared" si="2"/>
        <v>0.10097719869706841</v>
      </c>
      <c r="I9" s="50">
        <f t="shared" si="2"/>
        <v>0.10443037974683544</v>
      </c>
      <c r="J9" s="51">
        <f t="shared" si="2"/>
        <v>0.10443037974683544</v>
      </c>
      <c r="K9" s="52">
        <f t="shared" si="0"/>
        <v>1.1263562386980108</v>
      </c>
      <c r="L9" s="1"/>
      <c r="M9" s="86"/>
      <c r="N9" s="87"/>
      <c r="O9" s="88"/>
      <c r="P9" s="89"/>
      <c r="Q9" s="89"/>
      <c r="R9" s="88"/>
      <c r="S9" s="89"/>
      <c r="T9" s="90"/>
      <c r="U9" s="91"/>
    </row>
    <row r="10" spans="2:21" ht="13.85">
      <c r="B10" s="53" t="s">
        <v>43</v>
      </c>
      <c r="C10" s="54" t="s">
        <v>23</v>
      </c>
      <c r="D10" s="54" t="s">
        <v>38</v>
      </c>
      <c r="E10" s="55">
        <v>5899</v>
      </c>
      <c r="F10" s="55">
        <v>4039</v>
      </c>
      <c r="G10" s="55">
        <v>5481</v>
      </c>
      <c r="H10" s="55">
        <v>6515</v>
      </c>
      <c r="I10" s="55">
        <v>6767</v>
      </c>
      <c r="J10" s="55">
        <v>7116</v>
      </c>
      <c r="K10" s="56">
        <f t="shared" si="0"/>
        <v>1.2063061535853534</v>
      </c>
      <c r="L10" s="1"/>
      <c r="M10" s="86"/>
      <c r="N10" s="87"/>
      <c r="O10" s="92"/>
      <c r="P10" s="89"/>
      <c r="Q10" s="89"/>
      <c r="R10" s="88"/>
      <c r="S10" s="89"/>
      <c r="T10" s="90"/>
      <c r="U10" s="91"/>
    </row>
    <row r="11" spans="2:21" ht="13.85">
      <c r="B11" s="57"/>
      <c r="C11" s="54" t="s">
        <v>39</v>
      </c>
      <c r="D11" s="54" t="s">
        <v>38</v>
      </c>
      <c r="E11" s="55">
        <v>3129</v>
      </c>
      <c r="F11" s="55">
        <v>2140</v>
      </c>
      <c r="G11" s="55">
        <v>3061</v>
      </c>
      <c r="H11" s="55">
        <v>3825</v>
      </c>
      <c r="I11" s="55">
        <v>4046</v>
      </c>
      <c r="J11" s="55">
        <v>4397</v>
      </c>
      <c r="K11" s="56">
        <f t="shared" si="0"/>
        <v>1.4052412911473313</v>
      </c>
      <c r="L11" s="1"/>
      <c r="M11" s="86"/>
      <c r="N11" s="87"/>
      <c r="O11" s="92"/>
      <c r="P11" s="93"/>
      <c r="Q11" s="93"/>
      <c r="R11" s="92"/>
      <c r="S11" s="93"/>
      <c r="T11" s="94"/>
      <c r="U11" s="95"/>
    </row>
    <row r="12" spans="2:21" ht="13.85">
      <c r="B12" s="57"/>
      <c r="C12" s="54" t="s">
        <v>41</v>
      </c>
      <c r="D12" s="54" t="s">
        <v>38</v>
      </c>
      <c r="E12" s="55">
        <v>630</v>
      </c>
      <c r="F12" s="55">
        <v>491</v>
      </c>
      <c r="G12" s="55">
        <v>612</v>
      </c>
      <c r="H12" s="55">
        <v>647</v>
      </c>
      <c r="I12" s="55">
        <v>632</v>
      </c>
      <c r="J12" s="55">
        <v>618</v>
      </c>
      <c r="K12" s="56">
        <f t="shared" si="0"/>
        <v>0.98095238095238091</v>
      </c>
      <c r="L12" s="1"/>
      <c r="M12" s="96"/>
      <c r="N12" s="97"/>
      <c r="O12" s="98"/>
      <c r="P12" s="98"/>
      <c r="Q12" s="98"/>
      <c r="R12" s="98"/>
      <c r="S12" s="98"/>
      <c r="T12" s="99"/>
      <c r="U12" s="99"/>
    </row>
    <row r="13" spans="2:21" ht="13.85">
      <c r="B13" s="46" t="s">
        <v>44</v>
      </c>
      <c r="C13" s="44" t="s">
        <v>23</v>
      </c>
      <c r="D13" s="44" t="s">
        <v>38</v>
      </c>
      <c r="E13" s="47">
        <v>4208405</v>
      </c>
      <c r="F13" s="47">
        <v>2862447</v>
      </c>
      <c r="G13" s="47">
        <v>3898993</v>
      </c>
      <c r="H13" s="47">
        <v>4679406</v>
      </c>
      <c r="I13" s="47">
        <v>4883096</v>
      </c>
      <c r="J13" s="47">
        <v>5179456</v>
      </c>
      <c r="K13" s="48">
        <f t="shared" si="0"/>
        <v>1.2307408626308542</v>
      </c>
      <c r="L13" s="1"/>
      <c r="M13" s="86"/>
      <c r="N13" s="87"/>
      <c r="O13" s="88"/>
      <c r="P13" s="89"/>
      <c r="Q13" s="89"/>
      <c r="R13" s="88"/>
      <c r="S13" s="89"/>
      <c r="T13" s="90"/>
      <c r="U13" s="91"/>
    </row>
    <row r="14" spans="2:21" ht="13.85">
      <c r="B14" s="42"/>
      <c r="C14" s="44" t="s">
        <v>39</v>
      </c>
      <c r="D14" s="44" t="s">
        <v>38</v>
      </c>
      <c r="E14" s="47">
        <v>2264372</v>
      </c>
      <c r="F14" s="47">
        <v>1537782</v>
      </c>
      <c r="G14" s="47">
        <v>2196971</v>
      </c>
      <c r="H14" s="47">
        <v>2782354</v>
      </c>
      <c r="I14" s="47">
        <v>2960616</v>
      </c>
      <c r="J14" s="100">
        <v>3239643</v>
      </c>
      <c r="K14" s="52">
        <f t="shared" si="0"/>
        <v>1.4307026407321766</v>
      </c>
      <c r="L14" s="1"/>
      <c r="M14" s="86"/>
      <c r="N14" s="87"/>
      <c r="O14" s="92"/>
      <c r="P14" s="93"/>
      <c r="Q14" s="93"/>
      <c r="R14" s="92"/>
      <c r="S14" s="93"/>
      <c r="T14" s="94"/>
      <c r="U14" s="95"/>
    </row>
    <row r="15" spans="2:21" ht="14.4">
      <c r="B15" s="42"/>
      <c r="C15" s="49" t="s">
        <v>40</v>
      </c>
      <c r="D15" s="44"/>
      <c r="E15" s="50">
        <f t="shared" ref="E15:J15" si="3">E14/E13</f>
        <v>0.53805943106711451</v>
      </c>
      <c r="F15" s="50">
        <f t="shared" si="3"/>
        <v>0.53722636611263019</v>
      </c>
      <c r="G15" s="50">
        <f t="shared" si="3"/>
        <v>0.56347138863804069</v>
      </c>
      <c r="H15" s="50">
        <f t="shared" si="3"/>
        <v>0.59459555336724357</v>
      </c>
      <c r="I15" s="50">
        <f t="shared" si="3"/>
        <v>0.60629895459765693</v>
      </c>
      <c r="J15" s="50">
        <f t="shared" si="3"/>
        <v>0.62547939397496566</v>
      </c>
      <c r="K15" s="48">
        <f t="shared" si="0"/>
        <v>1.1624726895586128</v>
      </c>
      <c r="L15" s="1"/>
      <c r="M15" s="86"/>
      <c r="N15" s="87"/>
      <c r="O15" s="92"/>
      <c r="P15" s="93"/>
      <c r="Q15" s="93"/>
      <c r="R15" s="92"/>
      <c r="S15" s="93"/>
      <c r="T15" s="94"/>
      <c r="U15" s="95"/>
    </row>
    <row r="16" spans="2:21" ht="13.85">
      <c r="B16" s="42"/>
      <c r="C16" s="44" t="s">
        <v>41</v>
      </c>
      <c r="D16" s="44" t="s">
        <v>38</v>
      </c>
      <c r="E16" s="47">
        <v>481085</v>
      </c>
      <c r="F16" s="47">
        <v>367335</v>
      </c>
      <c r="G16" s="47">
        <v>450288</v>
      </c>
      <c r="H16" s="47">
        <v>479871</v>
      </c>
      <c r="I16" s="47">
        <v>468220</v>
      </c>
      <c r="J16" s="47">
        <v>470327</v>
      </c>
      <c r="K16" s="48">
        <f t="shared" si="0"/>
        <v>0.97763804733051329</v>
      </c>
      <c r="L16" s="1"/>
      <c r="M16" s="96"/>
      <c r="N16" s="97"/>
      <c r="O16" s="98"/>
      <c r="P16" s="98"/>
      <c r="Q16" s="98"/>
      <c r="R16" s="98"/>
      <c r="S16" s="98"/>
      <c r="T16" s="99"/>
      <c r="U16" s="99"/>
    </row>
    <row r="17" spans="2:21" ht="14.4">
      <c r="B17" s="42"/>
      <c r="C17" s="49" t="s">
        <v>42</v>
      </c>
      <c r="D17" s="44"/>
      <c r="E17" s="50">
        <f t="shared" ref="E17:J17" si="4">E16/E14</f>
        <v>0.21245846530517071</v>
      </c>
      <c r="F17" s="50">
        <f t="shared" si="4"/>
        <v>0.23887326031908293</v>
      </c>
      <c r="G17" s="50">
        <f t="shared" si="4"/>
        <v>0.20495855430044366</v>
      </c>
      <c r="H17" s="50">
        <f t="shared" si="4"/>
        <v>0.1724694269672371</v>
      </c>
      <c r="I17" s="50">
        <f t="shared" si="4"/>
        <v>0.15814952023497814</v>
      </c>
      <c r="J17" s="51">
        <f t="shared" si="4"/>
        <v>0.14517865085751733</v>
      </c>
      <c r="K17" s="52">
        <f t="shared" si="0"/>
        <v>0.683327212445905</v>
      </c>
      <c r="L17" s="1"/>
      <c r="M17" s="96"/>
      <c r="N17" s="97"/>
      <c r="O17" s="98"/>
      <c r="P17" s="98"/>
      <c r="Q17" s="98"/>
      <c r="R17" s="98"/>
      <c r="S17" s="98"/>
      <c r="T17" s="99"/>
      <c r="U17" s="99"/>
    </row>
    <row r="18" spans="2:21" ht="13.85">
      <c r="B18" s="53" t="s">
        <v>25</v>
      </c>
      <c r="C18" s="54" t="s">
        <v>23</v>
      </c>
      <c r="D18" s="54" t="s">
        <v>38</v>
      </c>
      <c r="E18" s="55">
        <v>11530</v>
      </c>
      <c r="F18" s="55">
        <v>7821</v>
      </c>
      <c r="G18" s="55">
        <v>10682</v>
      </c>
      <c r="H18" s="55">
        <v>12820</v>
      </c>
      <c r="I18" s="55">
        <v>13378</v>
      </c>
      <c r="J18" s="55">
        <v>14152</v>
      </c>
      <c r="K18" s="56">
        <f t="shared" si="0"/>
        <v>1.2274067649609715</v>
      </c>
      <c r="L18" s="1"/>
      <c r="M18" s="86"/>
      <c r="N18" s="87"/>
      <c r="O18" s="88"/>
      <c r="P18" s="89"/>
      <c r="Q18" s="89"/>
      <c r="R18" s="88"/>
      <c r="S18" s="89"/>
      <c r="T18" s="90"/>
      <c r="U18" s="91"/>
    </row>
    <row r="19" spans="2:21" ht="13.85">
      <c r="B19" s="57"/>
      <c r="C19" s="54" t="s">
        <v>39</v>
      </c>
      <c r="D19" s="54" t="s">
        <v>38</v>
      </c>
      <c r="E19" s="55">
        <v>6204</v>
      </c>
      <c r="F19" s="55">
        <v>4202</v>
      </c>
      <c r="G19" s="55">
        <v>6019</v>
      </c>
      <c r="H19" s="55">
        <v>7623</v>
      </c>
      <c r="I19" s="55">
        <v>8111</v>
      </c>
      <c r="J19" s="55">
        <v>8851</v>
      </c>
      <c r="K19" s="56">
        <f t="shared" si="0"/>
        <v>1.4266602192134108</v>
      </c>
      <c r="L19" s="1"/>
      <c r="M19" s="86"/>
      <c r="N19" s="87"/>
      <c r="O19" s="92"/>
      <c r="P19" s="93"/>
      <c r="Q19" s="93"/>
      <c r="R19" s="92"/>
      <c r="S19" s="93"/>
      <c r="T19" s="94"/>
      <c r="U19" s="95"/>
    </row>
    <row r="20" spans="2:21" ht="13.85">
      <c r="B20" s="57"/>
      <c r="C20" s="54" t="s">
        <v>41</v>
      </c>
      <c r="D20" s="54" t="s">
        <v>38</v>
      </c>
      <c r="E20" s="55">
        <v>1318</v>
      </c>
      <c r="F20" s="55">
        <v>1004</v>
      </c>
      <c r="G20" s="55">
        <v>1234</v>
      </c>
      <c r="H20" s="55">
        <v>1315</v>
      </c>
      <c r="I20" s="55">
        <v>1283</v>
      </c>
      <c r="J20" s="55">
        <v>1285</v>
      </c>
      <c r="K20" s="56">
        <f t="shared" si="0"/>
        <v>0.97496206373292871</v>
      </c>
      <c r="L20" s="1"/>
      <c r="M20" s="101"/>
      <c r="N20" s="102"/>
      <c r="O20" s="103"/>
      <c r="P20" s="102"/>
      <c r="Q20" s="102"/>
      <c r="R20" s="103"/>
      <c r="S20" s="102"/>
      <c r="T20" s="102"/>
      <c r="U20" s="103"/>
    </row>
    <row r="21" spans="2:21" ht="13.85">
      <c r="B21" s="53" t="s">
        <v>26</v>
      </c>
      <c r="C21" s="54" t="s">
        <v>23</v>
      </c>
      <c r="D21" s="54" t="s">
        <v>38</v>
      </c>
      <c r="E21" s="55">
        <v>1842</v>
      </c>
      <c r="F21" s="55">
        <v>1142</v>
      </c>
      <c r="G21" s="55">
        <v>1320</v>
      </c>
      <c r="H21" s="55">
        <v>1835</v>
      </c>
      <c r="I21" s="55">
        <v>1956</v>
      </c>
      <c r="J21" s="55">
        <v>2052</v>
      </c>
      <c r="K21" s="56">
        <f t="shared" si="0"/>
        <v>1.1140065146579805</v>
      </c>
      <c r="L21" s="1"/>
      <c r="M21" s="104"/>
      <c r="N21" s="105"/>
      <c r="O21" s="106"/>
      <c r="P21" s="105"/>
      <c r="Q21" s="105"/>
      <c r="R21" s="106"/>
      <c r="S21" s="105"/>
      <c r="T21" s="105"/>
      <c r="U21" s="106"/>
    </row>
    <row r="22" spans="2:21" ht="13.85">
      <c r="B22" s="57"/>
      <c r="C22" s="54" t="s">
        <v>39</v>
      </c>
      <c r="D22" s="54" t="s">
        <v>38</v>
      </c>
      <c r="E22" s="55">
        <v>1075</v>
      </c>
      <c r="F22" s="55">
        <v>670</v>
      </c>
      <c r="G22" s="55">
        <v>790</v>
      </c>
      <c r="H22" s="55">
        <v>1137</v>
      </c>
      <c r="I22" s="55">
        <v>1246</v>
      </c>
      <c r="J22" s="55">
        <v>1348</v>
      </c>
      <c r="K22" s="56">
        <f t="shared" si="0"/>
        <v>1.2539534883720931</v>
      </c>
      <c r="L22" s="1"/>
      <c r="M22" s="121"/>
      <c r="N22" s="121"/>
      <c r="O22" s="121"/>
      <c r="P22" s="121"/>
      <c r="Q22" s="121"/>
      <c r="R22" s="121"/>
      <c r="S22" s="121"/>
      <c r="T22" s="121"/>
      <c r="U22" s="121"/>
    </row>
    <row r="23" spans="2:21" ht="13.85">
      <c r="B23" s="64"/>
      <c r="C23" s="65" t="s">
        <v>41</v>
      </c>
      <c r="D23" s="65" t="s">
        <v>38</v>
      </c>
      <c r="E23" s="107">
        <v>114</v>
      </c>
      <c r="F23" s="107">
        <v>81</v>
      </c>
      <c r="G23" s="107">
        <v>90</v>
      </c>
      <c r="H23" s="107">
        <v>106</v>
      </c>
      <c r="I23" s="107">
        <v>105</v>
      </c>
      <c r="J23" s="107">
        <v>105</v>
      </c>
      <c r="K23" s="67">
        <f t="shared" si="0"/>
        <v>0.92105263157894735</v>
      </c>
      <c r="L23" s="1"/>
      <c r="M23" s="1"/>
    </row>
    <row r="24" spans="2:21">
      <c r="B24" s="69"/>
      <c r="C24" s="69"/>
      <c r="D24" s="69"/>
      <c r="E24" s="69"/>
      <c r="F24" s="69"/>
      <c r="G24" s="69"/>
      <c r="H24" s="69"/>
      <c r="I24" s="69"/>
      <c r="J24" s="69"/>
      <c r="K24" s="1"/>
      <c r="L24" s="1"/>
      <c r="M24" s="1"/>
    </row>
    <row r="25" spans="2:21">
      <c r="B25" s="69" t="s">
        <v>45</v>
      </c>
      <c r="C25" s="69"/>
      <c r="D25" s="69"/>
      <c r="E25" s="69"/>
      <c r="F25" s="69"/>
      <c r="G25" s="69"/>
      <c r="H25" s="69"/>
      <c r="I25" s="69"/>
      <c r="J25" s="69"/>
      <c r="K25" s="1"/>
      <c r="L25" s="1"/>
      <c r="M25" s="1"/>
    </row>
    <row r="26" spans="2:21">
      <c r="B26" s="69"/>
      <c r="C26" s="69"/>
      <c r="D26" s="69"/>
      <c r="E26" s="69"/>
      <c r="F26" s="69"/>
      <c r="G26" s="69"/>
      <c r="H26" s="69"/>
      <c r="I26" s="69"/>
      <c r="J26" s="69"/>
      <c r="K26" s="1"/>
      <c r="L26" s="1"/>
      <c r="M26" s="1"/>
    </row>
    <row r="27" spans="2:21">
      <c r="B27" s="69"/>
      <c r="C27" s="69"/>
      <c r="D27" s="69"/>
      <c r="E27" s="69"/>
      <c r="F27" s="69"/>
      <c r="G27" s="69"/>
      <c r="H27" s="69"/>
      <c r="I27" s="69"/>
      <c r="J27" s="69"/>
      <c r="K27" s="1"/>
      <c r="L27" s="1"/>
      <c r="M27" s="1"/>
    </row>
    <row r="28" spans="2:21">
      <c r="B28" s="69" t="s">
        <v>28</v>
      </c>
      <c r="C28" s="69"/>
      <c r="D28" s="69"/>
      <c r="E28" s="69"/>
      <c r="F28" s="69"/>
      <c r="G28" s="69"/>
      <c r="H28" s="69"/>
      <c r="I28" s="69"/>
      <c r="J28" s="69"/>
      <c r="K28" s="1"/>
      <c r="L28" s="1"/>
      <c r="M28" s="1"/>
    </row>
    <row r="29" spans="2:21">
      <c r="B29" s="1"/>
      <c r="C29" s="1"/>
      <c r="D29" s="1"/>
      <c r="E29" s="1"/>
      <c r="F29" s="1"/>
      <c r="G29" s="1"/>
      <c r="H29" s="1"/>
      <c r="I29" s="1"/>
      <c r="J29" s="1"/>
      <c r="K29" s="1"/>
      <c r="L29" s="1"/>
      <c r="M29" s="1"/>
    </row>
    <row r="30" spans="2:21" ht="32.15" customHeight="1">
      <c r="B30" s="120" t="s">
        <v>46</v>
      </c>
      <c r="C30" s="120"/>
      <c r="D30" s="120"/>
      <c r="E30" s="120"/>
      <c r="F30" s="120"/>
      <c r="G30" s="120"/>
      <c r="H30" s="120"/>
      <c r="I30" s="120"/>
      <c r="J30" s="120"/>
      <c r="K30" s="120"/>
      <c r="L30" s="1"/>
      <c r="M30" s="1"/>
    </row>
    <row r="31" spans="2:21">
      <c r="B31" s="42"/>
      <c r="C31" s="43"/>
      <c r="D31" s="43"/>
      <c r="E31" s="43"/>
      <c r="F31" s="43"/>
      <c r="G31" s="43"/>
      <c r="H31" s="43"/>
      <c r="I31" s="43"/>
      <c r="J31" s="43"/>
      <c r="K31" s="108"/>
      <c r="L31" s="1"/>
      <c r="M31" s="1"/>
    </row>
    <row r="32" spans="2:21" ht="13.85">
      <c r="B32" s="42"/>
      <c r="C32" s="43"/>
      <c r="D32" s="43"/>
      <c r="E32" s="44" t="s">
        <v>13</v>
      </c>
      <c r="F32" s="44" t="s">
        <v>14</v>
      </c>
      <c r="G32" s="44" t="s">
        <v>15</v>
      </c>
      <c r="H32" s="44" t="s">
        <v>16</v>
      </c>
      <c r="I32" s="44" t="s">
        <v>17</v>
      </c>
      <c r="J32" s="44" t="s">
        <v>18</v>
      </c>
      <c r="K32" s="45" t="s">
        <v>19</v>
      </c>
      <c r="L32" s="1"/>
      <c r="M32" s="1"/>
    </row>
    <row r="33" spans="2:21" ht="13.85">
      <c r="B33" s="46" t="s">
        <v>32</v>
      </c>
      <c r="C33" s="44" t="s">
        <v>23</v>
      </c>
      <c r="D33" s="44" t="s">
        <v>38</v>
      </c>
      <c r="E33" s="47">
        <v>1250594</v>
      </c>
      <c r="F33" s="47">
        <v>538660</v>
      </c>
      <c r="G33" s="47">
        <v>905135</v>
      </c>
      <c r="H33" s="47">
        <v>1374157</v>
      </c>
      <c r="I33" s="47">
        <v>1495514</v>
      </c>
      <c r="J33" s="47">
        <v>1572201</v>
      </c>
      <c r="K33" s="48">
        <f t="shared" ref="K33:K42" si="5">J33/E33</f>
        <v>1.2571633959542425</v>
      </c>
      <c r="L33" s="1"/>
      <c r="M33" s="1"/>
    </row>
    <row r="34" spans="2:21" ht="13.85">
      <c r="B34" s="42"/>
      <c r="C34" s="44" t="s">
        <v>47</v>
      </c>
      <c r="D34" s="44" t="s">
        <v>38</v>
      </c>
      <c r="E34" s="47">
        <v>461864</v>
      </c>
      <c r="F34" s="47">
        <v>200294</v>
      </c>
      <c r="G34" s="47">
        <v>367103</v>
      </c>
      <c r="H34" s="47">
        <v>585329</v>
      </c>
      <c r="I34" s="47">
        <v>660816</v>
      </c>
      <c r="J34" s="47">
        <v>729038</v>
      </c>
      <c r="K34" s="48">
        <f t="shared" si="5"/>
        <v>1.5784689865414927</v>
      </c>
      <c r="L34" s="1"/>
      <c r="M34" s="1"/>
    </row>
    <row r="35" spans="2:21" ht="13.85">
      <c r="B35" s="42"/>
      <c r="C35" s="44" t="s">
        <v>48</v>
      </c>
      <c r="D35" s="44" t="s">
        <v>38</v>
      </c>
      <c r="E35" s="47">
        <v>278601</v>
      </c>
      <c r="F35" s="47">
        <v>116901</v>
      </c>
      <c r="G35" s="47">
        <v>186523</v>
      </c>
      <c r="H35" s="47">
        <v>277543</v>
      </c>
      <c r="I35" s="47">
        <v>299466</v>
      </c>
      <c r="J35" s="47">
        <v>300632</v>
      </c>
      <c r="K35" s="48">
        <f t="shared" si="5"/>
        <v>1.0790772466717635</v>
      </c>
      <c r="L35" s="1"/>
      <c r="M35" s="1"/>
    </row>
    <row r="36" spans="2:21" ht="14.4">
      <c r="B36" s="42"/>
      <c r="C36" s="49" t="s">
        <v>40</v>
      </c>
      <c r="D36" s="44"/>
      <c r="E36" s="50">
        <f t="shared" ref="E36:J36" si="6">(E34+E35)/E33</f>
        <v>0.59209063852857124</v>
      </c>
      <c r="F36" s="50">
        <f t="shared" si="6"/>
        <v>0.58885939182415625</v>
      </c>
      <c r="G36" s="50">
        <f t="shared" si="6"/>
        <v>0.61165019582714186</v>
      </c>
      <c r="H36" s="50">
        <f t="shared" si="6"/>
        <v>0.62792824982880413</v>
      </c>
      <c r="I36" s="50">
        <f t="shared" si="6"/>
        <v>0.64210833198485606</v>
      </c>
      <c r="J36" s="51">
        <f t="shared" si="6"/>
        <v>0.65492262121700728</v>
      </c>
      <c r="K36" s="52">
        <f t="shared" si="5"/>
        <v>1.1061188584987298</v>
      </c>
      <c r="L36" s="1"/>
      <c r="M36" s="1"/>
    </row>
    <row r="37" spans="2:21" ht="13.85">
      <c r="B37" s="42"/>
      <c r="C37" s="44" t="s">
        <v>41</v>
      </c>
      <c r="D37" s="44" t="s">
        <v>38</v>
      </c>
      <c r="E37" s="47">
        <v>112637</v>
      </c>
      <c r="F37" s="47">
        <v>54218</v>
      </c>
      <c r="G37" s="47">
        <v>85999</v>
      </c>
      <c r="H37" s="47">
        <v>119347</v>
      </c>
      <c r="I37" s="47">
        <v>126406</v>
      </c>
      <c r="J37" s="47">
        <v>124885</v>
      </c>
      <c r="K37" s="48">
        <f t="shared" si="5"/>
        <v>1.1087386915489581</v>
      </c>
      <c r="L37" s="1"/>
      <c r="M37" s="1"/>
    </row>
    <row r="38" spans="2:21" ht="14.4">
      <c r="B38" s="42"/>
      <c r="C38" s="49" t="s">
        <v>42</v>
      </c>
      <c r="D38" s="44"/>
      <c r="E38" s="50">
        <f t="shared" ref="E38:J38" si="7">E37/E33</f>
        <v>9.0066800256518101E-2</v>
      </c>
      <c r="F38" s="50">
        <f t="shared" si="7"/>
        <v>0.10065347343407716</v>
      </c>
      <c r="G38" s="50">
        <f t="shared" si="7"/>
        <v>9.5012346224596325E-2</v>
      </c>
      <c r="H38" s="50">
        <f t="shared" si="7"/>
        <v>8.6851065780693182E-2</v>
      </c>
      <c r="I38" s="50">
        <f t="shared" si="7"/>
        <v>8.4523448125527409E-2</v>
      </c>
      <c r="J38" s="51">
        <f t="shared" si="7"/>
        <v>7.943322768526416E-2</v>
      </c>
      <c r="K38" s="52">
        <f t="shared" si="5"/>
        <v>0.88193682310275712</v>
      </c>
      <c r="L38" s="1"/>
      <c r="M38" s="1"/>
    </row>
    <row r="39" spans="2:21" ht="13.85">
      <c r="B39" s="46" t="s">
        <v>33</v>
      </c>
      <c r="C39" s="44" t="s">
        <v>23</v>
      </c>
      <c r="D39" s="44" t="s">
        <v>38</v>
      </c>
      <c r="E39" s="47">
        <v>2540644</v>
      </c>
      <c r="F39" s="47">
        <v>1024917</v>
      </c>
      <c r="G39" s="47">
        <v>1736670</v>
      </c>
      <c r="H39" s="47">
        <v>2704954</v>
      </c>
      <c r="I39" s="47">
        <v>2982581</v>
      </c>
      <c r="J39" s="47">
        <v>3161074</v>
      </c>
      <c r="K39" s="48">
        <f t="shared" si="5"/>
        <v>1.2442018637794197</v>
      </c>
      <c r="L39" s="1"/>
      <c r="M39" s="1"/>
    </row>
    <row r="40" spans="2:21" ht="13.85">
      <c r="B40" s="42"/>
      <c r="C40" s="44" t="s">
        <v>47</v>
      </c>
      <c r="D40" s="44" t="s">
        <v>38</v>
      </c>
      <c r="E40" s="47">
        <v>955703</v>
      </c>
      <c r="F40" s="47">
        <v>375390</v>
      </c>
      <c r="G40" s="47">
        <v>715429</v>
      </c>
      <c r="H40" s="47">
        <v>1192815</v>
      </c>
      <c r="I40" s="47">
        <v>1356212</v>
      </c>
      <c r="J40" s="47">
        <v>1527236</v>
      </c>
      <c r="K40" s="48">
        <f t="shared" si="5"/>
        <v>1.5980236537920254</v>
      </c>
      <c r="L40" s="1"/>
      <c r="M40" s="1"/>
    </row>
    <row r="41" spans="2:21" ht="13.85">
      <c r="B41" s="42"/>
      <c r="C41" s="44" t="s">
        <v>48</v>
      </c>
      <c r="D41" s="44" t="s">
        <v>38</v>
      </c>
      <c r="E41" s="47">
        <v>568961</v>
      </c>
      <c r="F41" s="47">
        <v>219121</v>
      </c>
      <c r="G41" s="47">
        <v>358728</v>
      </c>
      <c r="H41" s="47">
        <v>554726</v>
      </c>
      <c r="I41" s="47">
        <v>591301</v>
      </c>
      <c r="J41" s="47">
        <v>605547</v>
      </c>
      <c r="K41" s="48">
        <f t="shared" si="5"/>
        <v>1.0643031771949221</v>
      </c>
      <c r="L41" s="1"/>
      <c r="M41" s="1"/>
      <c r="Q41" s="93"/>
      <c r="R41" s="93"/>
      <c r="S41" s="93"/>
      <c r="T41" s="93"/>
      <c r="U41" s="94"/>
    </row>
    <row r="42" spans="2:21" ht="13.85">
      <c r="B42" s="58"/>
      <c r="C42" s="109" t="s">
        <v>41</v>
      </c>
      <c r="D42" s="109" t="s">
        <v>38</v>
      </c>
      <c r="E42" s="110">
        <v>227508</v>
      </c>
      <c r="F42" s="110">
        <v>113179</v>
      </c>
      <c r="G42" s="110">
        <v>173624</v>
      </c>
      <c r="H42" s="110">
        <v>234082</v>
      </c>
      <c r="I42" s="110">
        <v>238935</v>
      </c>
      <c r="J42" s="110">
        <v>227245</v>
      </c>
      <c r="K42" s="111">
        <f t="shared" si="5"/>
        <v>0.99884399669462176</v>
      </c>
      <c r="L42" s="1"/>
      <c r="M42" s="1"/>
      <c r="Q42" s="98"/>
      <c r="R42" s="98"/>
      <c r="S42" s="98"/>
      <c r="T42" s="98"/>
      <c r="U42" s="99"/>
    </row>
    <row r="43" spans="2:21">
      <c r="B43" s="69"/>
      <c r="C43" s="69"/>
      <c r="D43" s="69"/>
      <c r="E43" s="69"/>
      <c r="F43" s="69"/>
      <c r="G43" s="69"/>
      <c r="H43" s="69"/>
      <c r="I43" s="69"/>
      <c r="J43" s="69"/>
      <c r="K43" s="69"/>
      <c r="L43" s="1"/>
      <c r="M43" s="1"/>
      <c r="Q43" s="93"/>
      <c r="R43" s="93"/>
      <c r="S43" s="93"/>
      <c r="T43" s="93"/>
      <c r="U43" s="94"/>
    </row>
    <row r="44" spans="2:21">
      <c r="B44" s="69" t="s">
        <v>49</v>
      </c>
      <c r="C44" s="69"/>
      <c r="D44" s="69"/>
      <c r="E44" s="69"/>
      <c r="F44" s="69"/>
      <c r="G44" s="69"/>
      <c r="H44" s="69"/>
      <c r="I44" s="69"/>
      <c r="J44" s="69"/>
      <c r="K44" s="69"/>
      <c r="L44" s="1"/>
      <c r="M44" s="1"/>
      <c r="Q44" s="93"/>
      <c r="R44" s="93"/>
      <c r="S44" s="93"/>
      <c r="T44" s="93"/>
      <c r="U44" s="94"/>
    </row>
    <row r="45" spans="2:21">
      <c r="B45" s="72"/>
      <c r="C45" s="72"/>
      <c r="D45" s="72"/>
      <c r="E45" s="72"/>
      <c r="F45" s="72"/>
      <c r="G45" s="72"/>
      <c r="H45" s="72"/>
      <c r="I45" s="72"/>
      <c r="J45" s="72"/>
      <c r="K45" s="72"/>
      <c r="Q45" s="93"/>
      <c r="R45" s="93"/>
      <c r="S45" s="93"/>
      <c r="T45" s="93"/>
      <c r="U45" s="94"/>
    </row>
    <row r="46" spans="2:21">
      <c r="B46" s="72"/>
      <c r="C46" s="72"/>
      <c r="D46" s="72"/>
      <c r="E46" s="72"/>
      <c r="F46" s="72"/>
      <c r="G46" s="72"/>
      <c r="H46" s="72"/>
      <c r="I46" s="72"/>
      <c r="J46" s="72"/>
      <c r="K46" s="72"/>
      <c r="Q46" s="93"/>
      <c r="R46" s="93"/>
      <c r="S46" s="93"/>
      <c r="T46" s="93"/>
      <c r="U46" s="94"/>
    </row>
    <row r="47" spans="2:21">
      <c r="B47" s="72" t="s">
        <v>28</v>
      </c>
      <c r="C47" s="72"/>
      <c r="D47" s="72"/>
      <c r="E47" s="72"/>
      <c r="F47" s="72"/>
      <c r="G47" s="72"/>
      <c r="H47" s="72"/>
      <c r="I47" s="72"/>
      <c r="J47" s="72"/>
      <c r="K47" s="72"/>
      <c r="Q47" s="93"/>
      <c r="R47" s="93"/>
      <c r="S47" s="93"/>
      <c r="T47" s="93"/>
      <c r="U47" s="94"/>
    </row>
    <row r="48" spans="2:21">
      <c r="B48" s="72" t="s">
        <v>29</v>
      </c>
      <c r="C48" s="72"/>
      <c r="D48" s="72"/>
      <c r="E48" s="72"/>
      <c r="F48" s="72"/>
      <c r="G48" s="72"/>
      <c r="H48" s="72"/>
      <c r="I48" s="72"/>
      <c r="J48" s="72"/>
      <c r="K48" s="72"/>
      <c r="Q48" s="93"/>
      <c r="R48" s="93"/>
      <c r="S48" s="93"/>
      <c r="T48" s="93"/>
      <c r="U48" s="94"/>
    </row>
    <row r="49" spans="2:21">
      <c r="N49" s="102"/>
      <c r="O49" s="103"/>
      <c r="P49" s="102"/>
      <c r="Q49" s="102"/>
      <c r="R49" s="103"/>
      <c r="S49" s="102"/>
      <c r="T49" s="102"/>
      <c r="U49" s="103"/>
    </row>
    <row r="50" spans="2:21" ht="17.850000000000001">
      <c r="B50" s="112" t="s">
        <v>50</v>
      </c>
      <c r="C50" s="113"/>
      <c r="D50" s="113"/>
      <c r="E50" s="113"/>
      <c r="F50" s="113"/>
      <c r="G50" s="113"/>
      <c r="H50" s="113"/>
      <c r="I50" s="113"/>
      <c r="J50" s="113"/>
      <c r="K50" s="114"/>
      <c r="L50" s="114"/>
      <c r="M50" s="114"/>
      <c r="N50" s="114"/>
      <c r="P50" s="102"/>
      <c r="Q50" s="102"/>
      <c r="R50" s="103"/>
      <c r="S50" s="102"/>
      <c r="T50" s="102"/>
      <c r="U50" s="103"/>
    </row>
    <row r="51" spans="2:21">
      <c r="B51" s="113"/>
      <c r="C51" s="113"/>
      <c r="D51" s="113"/>
      <c r="E51" s="113"/>
      <c r="F51" s="113"/>
      <c r="G51" s="113"/>
      <c r="H51" s="113"/>
      <c r="I51" s="113"/>
      <c r="J51" s="113"/>
      <c r="K51" s="114"/>
      <c r="L51" s="114"/>
      <c r="M51" s="114"/>
      <c r="N51" s="114"/>
      <c r="P51" s="102"/>
      <c r="Q51" s="102"/>
      <c r="R51" s="103"/>
      <c r="S51" s="102"/>
      <c r="T51" s="102"/>
      <c r="U51" s="103"/>
    </row>
    <row r="52" spans="2:21" ht="13.85">
      <c r="B52" s="113"/>
      <c r="C52" s="113"/>
      <c r="D52" s="113"/>
      <c r="E52" s="115" t="s">
        <v>13</v>
      </c>
      <c r="F52" s="115" t="s">
        <v>14</v>
      </c>
      <c r="G52" s="115" t="s">
        <v>15</v>
      </c>
      <c r="H52" s="115" t="s">
        <v>16</v>
      </c>
      <c r="I52" s="115" t="s">
        <v>17</v>
      </c>
      <c r="J52" s="115" t="s">
        <v>18</v>
      </c>
      <c r="K52" s="114"/>
      <c r="L52" s="114"/>
      <c r="M52" s="114"/>
      <c r="N52" s="114"/>
      <c r="P52" s="102"/>
      <c r="Q52" s="102"/>
      <c r="R52" s="103"/>
      <c r="S52" s="102"/>
      <c r="T52" s="102"/>
      <c r="U52" s="103"/>
    </row>
    <row r="53" spans="2:21" ht="13.85">
      <c r="B53" s="115" t="s">
        <v>35</v>
      </c>
      <c r="C53" s="115" t="s">
        <v>38</v>
      </c>
      <c r="D53" s="115" t="s">
        <v>38</v>
      </c>
      <c r="E53" s="116">
        <v>57.4</v>
      </c>
      <c r="F53" s="116">
        <v>0</v>
      </c>
      <c r="G53" s="116">
        <v>41.1</v>
      </c>
      <c r="H53" s="116">
        <v>53.9</v>
      </c>
      <c r="I53" s="116">
        <v>57.8</v>
      </c>
      <c r="J53" s="116">
        <v>57.7</v>
      </c>
      <c r="K53" s="114"/>
      <c r="L53" s="114"/>
      <c r="M53" s="114"/>
      <c r="N53" s="114"/>
      <c r="P53" s="102"/>
      <c r="Q53" s="102"/>
      <c r="R53" s="103"/>
      <c r="S53" s="102"/>
      <c r="T53" s="102"/>
      <c r="U53" s="103"/>
    </row>
    <row r="54" spans="2:21" ht="13.85">
      <c r="B54" s="115" t="s">
        <v>51</v>
      </c>
      <c r="C54" s="115" t="s">
        <v>38</v>
      </c>
      <c r="D54" s="115" t="s">
        <v>38</v>
      </c>
      <c r="E54" s="116">
        <v>68.400000000000006</v>
      </c>
      <c r="F54" s="116">
        <v>0</v>
      </c>
      <c r="G54" s="116">
        <v>48.8</v>
      </c>
      <c r="H54" s="116">
        <v>63.5</v>
      </c>
      <c r="I54" s="116">
        <v>68.5</v>
      </c>
      <c r="J54" s="116">
        <v>69</v>
      </c>
      <c r="K54" s="114"/>
      <c r="L54" s="114"/>
      <c r="M54" s="114"/>
      <c r="N54" s="114"/>
      <c r="P54" s="105"/>
      <c r="Q54" s="105"/>
      <c r="R54" s="106"/>
      <c r="S54" s="105"/>
      <c r="T54" s="105"/>
      <c r="U54" s="106"/>
    </row>
    <row r="55" spans="2:21">
      <c r="B55" s="113"/>
      <c r="C55" s="113"/>
      <c r="D55" s="113"/>
      <c r="E55" s="113"/>
      <c r="F55" s="113"/>
      <c r="G55" s="113"/>
      <c r="H55" s="113"/>
      <c r="I55" s="113"/>
      <c r="J55" s="113"/>
      <c r="K55" s="114"/>
      <c r="L55" s="114"/>
      <c r="M55" s="114"/>
      <c r="N55" s="114"/>
      <c r="P55" s="105"/>
      <c r="Q55" s="105"/>
      <c r="R55" s="106"/>
      <c r="S55" s="105"/>
      <c r="T55" s="105"/>
      <c r="U55" s="106"/>
    </row>
    <row r="56" spans="2:21">
      <c r="B56" s="113" t="s">
        <v>52</v>
      </c>
      <c r="C56" s="113"/>
      <c r="D56" s="113"/>
      <c r="E56" s="113"/>
      <c r="F56" s="113"/>
      <c r="G56" s="113"/>
      <c r="H56" s="113"/>
      <c r="I56" s="113"/>
      <c r="J56" s="113"/>
      <c r="K56" s="114"/>
      <c r="L56" s="114"/>
      <c r="M56" s="114"/>
      <c r="N56" s="114"/>
      <c r="P56" s="105"/>
      <c r="Q56" s="105"/>
      <c r="R56" s="106"/>
      <c r="S56" s="105"/>
      <c r="T56" s="105"/>
      <c r="U56" s="106"/>
    </row>
    <row r="57" spans="2:21">
      <c r="B57" s="113"/>
      <c r="C57" s="113"/>
      <c r="D57" s="113"/>
      <c r="E57" s="113"/>
      <c r="F57" s="113"/>
      <c r="G57" s="113"/>
      <c r="H57" s="113"/>
      <c r="I57" s="113"/>
      <c r="J57" s="113"/>
      <c r="K57" s="114"/>
      <c r="L57" s="114"/>
      <c r="M57" s="114"/>
      <c r="N57" s="114"/>
    </row>
    <row r="58" spans="2:21">
      <c r="B58" s="113"/>
      <c r="C58" s="113"/>
      <c r="D58" s="113"/>
      <c r="E58" s="113"/>
      <c r="F58" s="113"/>
      <c r="G58" s="113"/>
      <c r="H58" s="113"/>
      <c r="I58" s="113"/>
      <c r="J58" s="113"/>
      <c r="K58" s="114"/>
      <c r="L58" s="114"/>
      <c r="M58" s="114"/>
      <c r="N58" s="114"/>
    </row>
    <row r="59" spans="2:21">
      <c r="B59" s="113" t="s">
        <v>28</v>
      </c>
      <c r="C59" s="113"/>
      <c r="D59" s="113"/>
      <c r="E59" s="113"/>
      <c r="F59" s="113"/>
      <c r="G59" s="113"/>
      <c r="H59" s="113"/>
      <c r="I59" s="113"/>
      <c r="J59" s="113"/>
      <c r="K59" s="114"/>
      <c r="L59" s="114"/>
      <c r="M59" s="114"/>
      <c r="N59" s="114"/>
    </row>
    <row r="60" spans="2:21">
      <c r="B60" s="113" t="s">
        <v>29</v>
      </c>
      <c r="C60" s="113"/>
      <c r="D60" s="113"/>
      <c r="E60" s="113"/>
      <c r="F60" s="113"/>
      <c r="G60" s="113"/>
      <c r="H60" s="113"/>
      <c r="I60" s="113"/>
      <c r="J60" s="113"/>
      <c r="K60" s="114"/>
      <c r="L60" s="114"/>
      <c r="M60" s="114"/>
      <c r="N60" s="114"/>
    </row>
    <row r="61" spans="2:21">
      <c r="B61" s="113"/>
      <c r="C61" s="113"/>
      <c r="D61" s="113"/>
      <c r="E61" s="113"/>
      <c r="F61" s="113"/>
      <c r="G61" s="113"/>
      <c r="H61" s="113"/>
      <c r="I61" s="113"/>
      <c r="J61" s="113"/>
      <c r="K61" s="114"/>
      <c r="L61" s="114"/>
      <c r="M61" s="114"/>
      <c r="N61" s="114"/>
    </row>
    <row r="62" spans="2:21">
      <c r="B62" s="114"/>
      <c r="C62" s="114"/>
      <c r="D62" s="114"/>
      <c r="E62" s="114"/>
      <c r="F62" s="114"/>
      <c r="G62" s="114"/>
      <c r="H62" s="114"/>
      <c r="I62" s="114"/>
      <c r="J62" s="114"/>
      <c r="K62" s="114"/>
      <c r="L62" s="114"/>
      <c r="M62" s="114"/>
      <c r="N62" s="114"/>
    </row>
    <row r="63" spans="2:21" ht="17.850000000000001">
      <c r="B63" s="112" t="s">
        <v>53</v>
      </c>
      <c r="C63" s="113"/>
      <c r="D63" s="113"/>
      <c r="E63" s="113"/>
      <c r="F63" s="113"/>
      <c r="G63" s="113"/>
      <c r="H63" s="113"/>
      <c r="I63" s="113"/>
      <c r="J63" s="113"/>
      <c r="K63" s="114"/>
      <c r="L63" s="114"/>
      <c r="M63" s="114"/>
      <c r="N63" s="114"/>
    </row>
    <row r="64" spans="2:21">
      <c r="B64" s="113"/>
      <c r="C64" s="113"/>
      <c r="D64" s="113"/>
      <c r="E64" s="113"/>
      <c r="F64" s="113"/>
      <c r="G64" s="113"/>
      <c r="H64" s="113"/>
      <c r="I64" s="113"/>
      <c r="J64" s="113"/>
      <c r="K64" s="114"/>
      <c r="L64" s="114"/>
      <c r="M64" s="114"/>
      <c r="N64" s="114"/>
    </row>
    <row r="65" spans="2:14" ht="13.85">
      <c r="B65" s="113"/>
      <c r="C65" s="113"/>
      <c r="D65" s="113"/>
      <c r="E65" s="115" t="s">
        <v>13</v>
      </c>
      <c r="F65" s="115" t="s">
        <v>14</v>
      </c>
      <c r="G65" s="115" t="s">
        <v>15</v>
      </c>
      <c r="H65" s="115" t="s">
        <v>16</v>
      </c>
      <c r="I65" s="115" t="s">
        <v>17</v>
      </c>
      <c r="J65" s="115" t="s">
        <v>18</v>
      </c>
      <c r="K65" s="114"/>
      <c r="L65" s="114"/>
      <c r="M65" s="114"/>
      <c r="N65" s="114"/>
    </row>
    <row r="66" spans="2:14" ht="13.85">
      <c r="B66" s="115" t="s">
        <v>32</v>
      </c>
      <c r="C66" s="115" t="s">
        <v>23</v>
      </c>
      <c r="D66" s="115" t="s">
        <v>38</v>
      </c>
      <c r="E66" s="117">
        <v>1672</v>
      </c>
      <c r="F66" s="118" t="s">
        <v>54</v>
      </c>
      <c r="G66" s="117">
        <v>1393</v>
      </c>
      <c r="H66" s="117">
        <v>1527</v>
      </c>
      <c r="I66" s="117">
        <v>1805</v>
      </c>
      <c r="J66" s="117">
        <v>1640</v>
      </c>
      <c r="K66" s="114"/>
      <c r="L66" s="114"/>
      <c r="M66" s="114"/>
      <c r="N66" s="114"/>
    </row>
    <row r="67" spans="2:14" ht="13.85">
      <c r="B67" s="113"/>
      <c r="C67" s="115" t="s">
        <v>41</v>
      </c>
      <c r="D67" s="115" t="s">
        <v>38</v>
      </c>
      <c r="E67" s="117">
        <v>217</v>
      </c>
      <c r="F67" s="118" t="s">
        <v>54</v>
      </c>
      <c r="G67" s="117">
        <v>449</v>
      </c>
      <c r="H67" s="117">
        <v>332</v>
      </c>
      <c r="I67" s="117">
        <v>570</v>
      </c>
      <c r="J67" s="117">
        <v>458</v>
      </c>
      <c r="K67" s="114"/>
      <c r="L67" s="114"/>
      <c r="M67" s="114"/>
      <c r="N67" s="114"/>
    </row>
    <row r="68" spans="2:14" ht="13.85">
      <c r="B68" s="115" t="s">
        <v>33</v>
      </c>
      <c r="C68" s="115" t="s">
        <v>23</v>
      </c>
      <c r="D68" s="115" t="s">
        <v>38</v>
      </c>
      <c r="E68" s="117">
        <v>5169</v>
      </c>
      <c r="F68" s="118" t="s">
        <v>54</v>
      </c>
      <c r="G68" s="117">
        <v>5059</v>
      </c>
      <c r="H68" s="117">
        <v>6311</v>
      </c>
      <c r="I68" s="117">
        <v>6008</v>
      </c>
      <c r="J68" s="117">
        <v>5724</v>
      </c>
      <c r="K68" s="114"/>
      <c r="L68" s="114"/>
      <c r="M68" s="114"/>
      <c r="N68" s="114"/>
    </row>
    <row r="69" spans="2:14" ht="13.85">
      <c r="B69" s="113"/>
      <c r="C69" s="115" t="s">
        <v>41</v>
      </c>
      <c r="D69" s="115" t="s">
        <v>38</v>
      </c>
      <c r="E69" s="117">
        <v>849</v>
      </c>
      <c r="F69" s="118" t="s">
        <v>54</v>
      </c>
      <c r="G69" s="117">
        <v>1305</v>
      </c>
      <c r="H69" s="117">
        <v>1471</v>
      </c>
      <c r="I69" s="117">
        <v>1358</v>
      </c>
      <c r="J69" s="117">
        <v>1442</v>
      </c>
      <c r="K69" s="114"/>
      <c r="L69" s="114"/>
      <c r="M69" s="114"/>
      <c r="N69" s="114"/>
    </row>
    <row r="70" spans="2:14" ht="13.85">
      <c r="B70" s="115" t="s">
        <v>35</v>
      </c>
      <c r="C70" s="115" t="s">
        <v>23</v>
      </c>
      <c r="D70" s="115" t="s">
        <v>38</v>
      </c>
      <c r="E70" s="116">
        <v>62.6</v>
      </c>
      <c r="F70" s="118" t="s">
        <v>54</v>
      </c>
      <c r="G70" s="116">
        <v>60.4</v>
      </c>
      <c r="H70" s="116">
        <v>70.900000000000006</v>
      </c>
      <c r="I70" s="116">
        <v>74.2</v>
      </c>
      <c r="J70" s="116">
        <v>66.5</v>
      </c>
      <c r="K70" s="114"/>
      <c r="L70" s="114"/>
      <c r="M70" s="114"/>
      <c r="N70" s="114"/>
    </row>
    <row r="71" spans="2:14" ht="13.85">
      <c r="B71" s="113"/>
      <c r="C71" s="115" t="s">
        <v>41</v>
      </c>
      <c r="D71" s="115" t="s">
        <v>38</v>
      </c>
      <c r="E71" s="116">
        <v>51.1</v>
      </c>
      <c r="F71" s="118" t="s">
        <v>54</v>
      </c>
      <c r="G71" s="116">
        <v>70.7</v>
      </c>
      <c r="H71" s="116">
        <v>71.2</v>
      </c>
      <c r="I71" s="116">
        <v>69</v>
      </c>
      <c r="J71" s="116">
        <v>69.900000000000006</v>
      </c>
      <c r="K71" s="114"/>
      <c r="L71" s="114"/>
      <c r="M71" s="114"/>
      <c r="N71" s="114"/>
    </row>
    <row r="72" spans="2:14" ht="13.85">
      <c r="B72" s="115" t="s">
        <v>51</v>
      </c>
      <c r="C72" s="115" t="s">
        <v>23</v>
      </c>
      <c r="D72" s="115" t="s">
        <v>38</v>
      </c>
      <c r="E72" s="116">
        <v>66.400000000000006</v>
      </c>
      <c r="F72" s="118" t="s">
        <v>54</v>
      </c>
      <c r="G72" s="116">
        <v>62.9</v>
      </c>
      <c r="H72" s="116">
        <v>74.3</v>
      </c>
      <c r="I72" s="116">
        <v>78.5</v>
      </c>
      <c r="J72" s="116">
        <v>71.2</v>
      </c>
      <c r="K72" s="114"/>
      <c r="L72" s="114"/>
      <c r="M72" s="114"/>
      <c r="N72" s="114"/>
    </row>
    <row r="73" spans="2:14" ht="13.85">
      <c r="B73" s="113"/>
      <c r="C73" s="115" t="s">
        <v>41</v>
      </c>
      <c r="D73" s="115" t="s">
        <v>38</v>
      </c>
      <c r="E73" s="116">
        <v>56.6</v>
      </c>
      <c r="F73" s="118" t="s">
        <v>54</v>
      </c>
      <c r="G73" s="116">
        <v>71.400000000000006</v>
      </c>
      <c r="H73" s="116">
        <v>76</v>
      </c>
      <c r="I73" s="116">
        <v>73.400000000000006</v>
      </c>
      <c r="J73" s="116">
        <v>73.400000000000006</v>
      </c>
      <c r="K73" s="114"/>
      <c r="L73" s="114"/>
      <c r="M73" s="114"/>
      <c r="N73" s="114"/>
    </row>
    <row r="74" spans="2:14">
      <c r="B74" s="113"/>
      <c r="C74" s="113"/>
      <c r="D74" s="113"/>
      <c r="E74" s="113"/>
      <c r="F74" s="113"/>
      <c r="G74" s="113"/>
      <c r="H74" s="113"/>
      <c r="I74" s="113"/>
      <c r="J74" s="113"/>
      <c r="K74" s="114"/>
      <c r="L74" s="114"/>
      <c r="M74" s="114"/>
      <c r="N74" s="114"/>
    </row>
    <row r="75" spans="2:14">
      <c r="B75" s="113" t="s">
        <v>55</v>
      </c>
      <c r="C75" s="113"/>
      <c r="D75" s="113"/>
      <c r="E75" s="113"/>
      <c r="F75" s="113"/>
      <c r="G75" s="113"/>
      <c r="H75" s="113"/>
      <c r="I75" s="113"/>
      <c r="J75" s="113"/>
      <c r="K75" s="114"/>
      <c r="L75" s="114"/>
      <c r="M75" s="114"/>
      <c r="N75" s="114"/>
    </row>
    <row r="76" spans="2:14">
      <c r="B76" s="113"/>
      <c r="C76" s="113"/>
      <c r="D76" s="113"/>
      <c r="E76" s="113"/>
      <c r="F76" s="113"/>
      <c r="G76" s="113"/>
      <c r="H76" s="113"/>
      <c r="I76" s="113"/>
      <c r="J76" s="113"/>
      <c r="K76" s="114"/>
      <c r="L76" s="114"/>
      <c r="M76" s="114"/>
      <c r="N76" s="114"/>
    </row>
    <row r="77" spans="2:14" ht="17.850000000000001">
      <c r="B77" s="112" t="s">
        <v>56</v>
      </c>
      <c r="C77" s="113"/>
      <c r="D77" s="113"/>
      <c r="E77" s="113"/>
      <c r="F77" s="113"/>
      <c r="G77" s="113"/>
      <c r="H77" s="113"/>
      <c r="I77" s="113"/>
      <c r="J77" s="114"/>
      <c r="K77" s="114"/>
      <c r="L77" s="114"/>
      <c r="M77" s="114"/>
      <c r="N77" s="114"/>
    </row>
    <row r="78" spans="2:14">
      <c r="B78" s="113"/>
      <c r="C78" s="113"/>
      <c r="D78" s="113"/>
      <c r="E78" s="113"/>
      <c r="F78" s="113"/>
      <c r="G78" s="113"/>
      <c r="H78" s="113"/>
      <c r="I78" s="113"/>
      <c r="J78" s="114"/>
      <c r="K78" s="114"/>
      <c r="L78" s="114"/>
      <c r="M78" s="114"/>
      <c r="N78" s="114"/>
    </row>
    <row r="79" spans="2:14" ht="13.85">
      <c r="B79" s="113"/>
      <c r="C79" s="113"/>
      <c r="D79" s="115" t="s">
        <v>13</v>
      </c>
      <c r="E79" s="115" t="s">
        <v>14</v>
      </c>
      <c r="F79" s="115" t="s">
        <v>15</v>
      </c>
      <c r="G79" s="115" t="s">
        <v>16</v>
      </c>
      <c r="H79" s="115" t="s">
        <v>17</v>
      </c>
      <c r="I79" s="115" t="s">
        <v>18</v>
      </c>
      <c r="J79" s="114"/>
      <c r="K79" s="114"/>
      <c r="L79" s="114"/>
      <c r="M79" s="114"/>
      <c r="N79" s="114"/>
    </row>
    <row r="80" spans="2:14" ht="13.85">
      <c r="B80" s="115" t="s">
        <v>57</v>
      </c>
      <c r="C80" s="115" t="s">
        <v>23</v>
      </c>
      <c r="D80" s="117">
        <v>181</v>
      </c>
      <c r="E80" s="117">
        <v>183</v>
      </c>
      <c r="F80" s="117">
        <v>184</v>
      </c>
      <c r="G80" s="117">
        <v>188</v>
      </c>
      <c r="H80" s="117">
        <v>188</v>
      </c>
      <c r="I80" s="117">
        <v>185</v>
      </c>
      <c r="J80" s="114"/>
      <c r="K80" s="114"/>
      <c r="L80" s="114"/>
      <c r="M80" s="114"/>
      <c r="N80" s="114"/>
    </row>
    <row r="81" spans="2:14" ht="13.85">
      <c r="B81" s="113"/>
      <c r="C81" s="115" t="s">
        <v>41</v>
      </c>
      <c r="D81" s="117">
        <v>42</v>
      </c>
      <c r="E81" s="117">
        <v>42</v>
      </c>
      <c r="F81" s="117">
        <v>42</v>
      </c>
      <c r="G81" s="117">
        <v>46</v>
      </c>
      <c r="H81" s="117">
        <v>47</v>
      </c>
      <c r="I81" s="117">
        <v>44</v>
      </c>
      <c r="J81" s="114"/>
      <c r="K81" s="114"/>
      <c r="L81" s="114"/>
      <c r="M81" s="114"/>
      <c r="N81" s="114"/>
    </row>
    <row r="82" spans="2:14" ht="13.85">
      <c r="B82" s="115" t="s">
        <v>43</v>
      </c>
      <c r="C82" s="115" t="s">
        <v>23</v>
      </c>
      <c r="D82" s="117">
        <v>742</v>
      </c>
      <c r="E82" s="117">
        <v>560</v>
      </c>
      <c r="F82" s="117">
        <v>751</v>
      </c>
      <c r="G82" s="117">
        <v>780</v>
      </c>
      <c r="H82" s="117">
        <v>724</v>
      </c>
      <c r="I82" s="117">
        <v>725</v>
      </c>
      <c r="J82" s="114"/>
      <c r="K82" s="114"/>
      <c r="L82" s="114"/>
      <c r="M82" s="114"/>
      <c r="N82" s="114"/>
    </row>
    <row r="83" spans="2:14" ht="13.85">
      <c r="B83" s="113"/>
      <c r="C83" s="115" t="s">
        <v>41</v>
      </c>
      <c r="D83" s="117">
        <v>184</v>
      </c>
      <c r="E83" s="117">
        <v>143</v>
      </c>
      <c r="F83" s="117">
        <v>200</v>
      </c>
      <c r="G83" s="117">
        <v>205</v>
      </c>
      <c r="H83" s="117">
        <v>205</v>
      </c>
      <c r="I83" s="117">
        <v>208</v>
      </c>
      <c r="J83" s="114"/>
      <c r="K83" s="114"/>
      <c r="L83" s="114"/>
      <c r="M83" s="114"/>
      <c r="N83" s="114"/>
    </row>
    <row r="84" spans="2:14" ht="13.85">
      <c r="B84" s="115" t="s">
        <v>44</v>
      </c>
      <c r="C84" s="115" t="s">
        <v>23</v>
      </c>
      <c r="D84" s="117">
        <v>704748</v>
      </c>
      <c r="E84" s="117">
        <v>535126</v>
      </c>
      <c r="F84" s="117">
        <v>728025</v>
      </c>
      <c r="G84" s="117">
        <v>752034</v>
      </c>
      <c r="H84" s="117">
        <v>709921</v>
      </c>
      <c r="I84" s="117">
        <v>713876</v>
      </c>
      <c r="J84" s="114"/>
      <c r="K84" s="114"/>
      <c r="L84" s="114"/>
      <c r="M84" s="114"/>
      <c r="N84" s="114"/>
    </row>
    <row r="85" spans="2:14" ht="13.85">
      <c r="B85" s="113"/>
      <c r="C85" s="115" t="s">
        <v>41</v>
      </c>
      <c r="D85" s="117">
        <v>145027</v>
      </c>
      <c r="E85" s="117">
        <v>112114</v>
      </c>
      <c r="F85" s="117">
        <v>161935</v>
      </c>
      <c r="G85" s="117">
        <v>168260</v>
      </c>
      <c r="H85" s="117">
        <v>169979</v>
      </c>
      <c r="I85" s="117">
        <v>174421</v>
      </c>
      <c r="J85" s="114"/>
      <c r="K85" s="114"/>
      <c r="L85" s="114"/>
      <c r="M85" s="114"/>
      <c r="N85" s="114"/>
    </row>
    <row r="86" spans="2:14" ht="13.85">
      <c r="B86" s="115" t="s">
        <v>25</v>
      </c>
      <c r="C86" s="115" t="s">
        <v>23</v>
      </c>
      <c r="D86" s="117">
        <v>1931</v>
      </c>
      <c r="E86" s="117">
        <v>1462</v>
      </c>
      <c r="F86" s="117">
        <v>1995</v>
      </c>
      <c r="G86" s="117">
        <v>2060</v>
      </c>
      <c r="H86" s="117">
        <v>1945</v>
      </c>
      <c r="I86" s="117">
        <v>1950</v>
      </c>
      <c r="J86" s="114"/>
      <c r="K86" s="114"/>
      <c r="L86" s="114"/>
      <c r="M86" s="114"/>
      <c r="N86" s="114"/>
    </row>
    <row r="87" spans="2:14" ht="13.85">
      <c r="B87" s="113"/>
      <c r="C87" s="115" t="s">
        <v>41</v>
      </c>
      <c r="D87" s="117">
        <v>397</v>
      </c>
      <c r="E87" s="117">
        <v>306</v>
      </c>
      <c r="F87" s="117">
        <v>444</v>
      </c>
      <c r="G87" s="117">
        <v>461</v>
      </c>
      <c r="H87" s="117">
        <v>466</v>
      </c>
      <c r="I87" s="117">
        <v>477</v>
      </c>
      <c r="J87" s="114"/>
      <c r="K87" s="114"/>
      <c r="L87" s="114"/>
      <c r="M87" s="114"/>
      <c r="N87" s="114"/>
    </row>
    <row r="88" spans="2:14" ht="13.85">
      <c r="B88" s="115" t="s">
        <v>26</v>
      </c>
      <c r="C88" s="115" t="s">
        <v>23</v>
      </c>
      <c r="D88" s="117">
        <v>219</v>
      </c>
      <c r="E88" s="117">
        <v>170</v>
      </c>
      <c r="F88" s="117">
        <v>213</v>
      </c>
      <c r="G88" s="117">
        <v>223</v>
      </c>
      <c r="H88" s="117">
        <v>210</v>
      </c>
      <c r="I88" s="117">
        <v>208</v>
      </c>
      <c r="J88" s="114"/>
      <c r="K88" s="114"/>
      <c r="L88" s="114"/>
      <c r="M88" s="114"/>
      <c r="N88" s="114"/>
    </row>
    <row r="89" spans="2:14" ht="13.85">
      <c r="B89" s="113"/>
      <c r="C89" s="115" t="s">
        <v>41</v>
      </c>
      <c r="D89" s="117">
        <v>54</v>
      </c>
      <c r="E89" s="117">
        <v>39</v>
      </c>
      <c r="F89" s="117">
        <v>50</v>
      </c>
      <c r="G89" s="117">
        <v>53</v>
      </c>
      <c r="H89" s="117">
        <v>53</v>
      </c>
      <c r="I89" s="117">
        <v>49</v>
      </c>
      <c r="J89" s="114"/>
      <c r="K89" s="114"/>
      <c r="L89" s="114"/>
      <c r="M89" s="114"/>
      <c r="N89" s="114"/>
    </row>
    <row r="90" spans="2:14">
      <c r="B90" s="113"/>
      <c r="C90" s="113"/>
      <c r="D90" s="113"/>
      <c r="E90" s="113"/>
      <c r="F90" s="113"/>
      <c r="G90" s="113"/>
      <c r="H90" s="113"/>
      <c r="I90" s="113"/>
      <c r="J90" s="114"/>
      <c r="K90" s="114"/>
      <c r="L90" s="114"/>
      <c r="M90" s="114"/>
      <c r="N90" s="114"/>
    </row>
    <row r="91" spans="2:14">
      <c r="B91" s="113" t="s">
        <v>58</v>
      </c>
      <c r="C91" s="113"/>
      <c r="D91" s="113"/>
      <c r="E91" s="113"/>
      <c r="F91" s="113"/>
      <c r="G91" s="113"/>
      <c r="H91" s="113"/>
      <c r="I91" s="113"/>
      <c r="J91" s="114"/>
      <c r="K91" s="114"/>
      <c r="L91" s="114"/>
      <c r="M91" s="114"/>
      <c r="N91" s="114"/>
    </row>
    <row r="92" spans="2:14">
      <c r="B92" s="113"/>
      <c r="C92" s="113"/>
      <c r="D92" s="113"/>
      <c r="E92" s="113"/>
      <c r="F92" s="113"/>
      <c r="G92" s="113"/>
      <c r="H92" s="113"/>
      <c r="I92" s="113"/>
      <c r="J92" s="114"/>
      <c r="K92" s="114"/>
      <c r="L92" s="114"/>
      <c r="M92" s="114"/>
      <c r="N92" s="114"/>
    </row>
    <row r="93" spans="2:14">
      <c r="B93" s="114"/>
      <c r="C93" s="114"/>
      <c r="D93" s="114"/>
      <c r="E93" s="114"/>
      <c r="F93" s="114"/>
      <c r="G93" s="114"/>
      <c r="H93" s="114"/>
      <c r="I93" s="114"/>
      <c r="J93" s="114"/>
      <c r="K93" s="114"/>
      <c r="L93" s="114"/>
      <c r="M93" s="114"/>
      <c r="N93" s="114"/>
    </row>
    <row r="94" spans="2:14" ht="17.850000000000001">
      <c r="B94" s="112" t="s">
        <v>59</v>
      </c>
      <c r="C94" s="113"/>
      <c r="D94" s="113"/>
      <c r="E94" s="113"/>
      <c r="F94" s="113"/>
      <c r="G94" s="113"/>
      <c r="H94" s="113"/>
      <c r="I94" s="113"/>
      <c r="J94" s="113"/>
      <c r="K94" s="114"/>
      <c r="L94" s="114"/>
      <c r="M94" s="114"/>
      <c r="N94" s="114"/>
    </row>
    <row r="95" spans="2:14">
      <c r="B95" s="113"/>
      <c r="C95" s="113"/>
      <c r="D95" s="113"/>
      <c r="E95" s="113"/>
      <c r="F95" s="113"/>
      <c r="G95" s="113"/>
      <c r="H95" s="113"/>
      <c r="I95" s="113"/>
      <c r="J95" s="113"/>
      <c r="K95" s="114"/>
      <c r="L95" s="114"/>
      <c r="M95" s="114"/>
      <c r="N95" s="114"/>
    </row>
    <row r="96" spans="2:14" ht="13.85">
      <c r="B96" s="113"/>
      <c r="C96" s="113"/>
      <c r="D96" s="113"/>
      <c r="E96" s="115" t="s">
        <v>13</v>
      </c>
      <c r="F96" s="115" t="s">
        <v>14</v>
      </c>
      <c r="G96" s="115" t="s">
        <v>15</v>
      </c>
      <c r="H96" s="115" t="s">
        <v>16</v>
      </c>
      <c r="I96" s="115" t="s">
        <v>17</v>
      </c>
      <c r="J96" s="115" t="s">
        <v>18</v>
      </c>
      <c r="K96" s="114"/>
      <c r="L96" s="114"/>
      <c r="M96" s="114"/>
      <c r="N96" s="114"/>
    </row>
    <row r="97" spans="2:14" ht="13.85">
      <c r="B97" s="115" t="s">
        <v>32</v>
      </c>
      <c r="C97" s="115" t="s">
        <v>23</v>
      </c>
      <c r="D97" s="115" t="s">
        <v>38</v>
      </c>
      <c r="E97" s="117">
        <v>82545</v>
      </c>
      <c r="F97" s="117">
        <v>38326</v>
      </c>
      <c r="G97" s="117">
        <v>65129</v>
      </c>
      <c r="H97" s="117">
        <v>85239</v>
      </c>
      <c r="I97" s="117">
        <v>89379</v>
      </c>
      <c r="J97" s="117">
        <v>87773</v>
      </c>
      <c r="K97" s="114"/>
      <c r="L97" s="114"/>
      <c r="M97" s="114"/>
      <c r="N97" s="114"/>
    </row>
    <row r="98" spans="2:14" ht="13.85">
      <c r="B98" s="113"/>
      <c r="C98" s="115" t="s">
        <v>41</v>
      </c>
      <c r="D98" s="115" t="s">
        <v>38</v>
      </c>
      <c r="E98" s="117">
        <v>20298</v>
      </c>
      <c r="F98" s="117">
        <v>9504</v>
      </c>
      <c r="G98" s="117">
        <v>17143</v>
      </c>
      <c r="H98" s="117">
        <v>24132</v>
      </c>
      <c r="I98" s="117">
        <v>27719</v>
      </c>
      <c r="J98" s="117">
        <v>28634</v>
      </c>
      <c r="K98" s="114"/>
      <c r="L98" s="114"/>
      <c r="M98" s="114"/>
      <c r="N98" s="114"/>
    </row>
    <row r="99" spans="2:14" ht="13.85">
      <c r="B99" s="115" t="s">
        <v>33</v>
      </c>
      <c r="C99" s="115" t="s">
        <v>23</v>
      </c>
      <c r="D99" s="115" t="s">
        <v>38</v>
      </c>
      <c r="E99" s="117">
        <v>224734</v>
      </c>
      <c r="F99" s="117">
        <v>118080</v>
      </c>
      <c r="G99" s="117">
        <v>192826</v>
      </c>
      <c r="H99" s="117">
        <v>235097</v>
      </c>
      <c r="I99" s="117">
        <v>236151</v>
      </c>
      <c r="J99" s="117">
        <v>235921</v>
      </c>
      <c r="K99" s="114"/>
      <c r="L99" s="114"/>
      <c r="M99" s="114"/>
      <c r="N99" s="114"/>
    </row>
    <row r="100" spans="2:14" ht="13.85">
      <c r="B100" s="113"/>
      <c r="C100" s="115" t="s">
        <v>41</v>
      </c>
      <c r="D100" s="115" t="s">
        <v>38</v>
      </c>
      <c r="E100" s="117">
        <v>57804</v>
      </c>
      <c r="F100" s="117">
        <v>32395</v>
      </c>
      <c r="G100" s="117">
        <v>50634</v>
      </c>
      <c r="H100" s="117">
        <v>65207</v>
      </c>
      <c r="I100" s="117">
        <v>69754</v>
      </c>
      <c r="J100" s="117">
        <v>72728</v>
      </c>
      <c r="K100" s="114"/>
      <c r="L100" s="114"/>
      <c r="M100" s="114"/>
      <c r="N100" s="114"/>
    </row>
    <row r="101" spans="2:14" ht="13.85">
      <c r="B101" s="115" t="s">
        <v>35</v>
      </c>
      <c r="C101" s="115" t="s">
        <v>23</v>
      </c>
      <c r="D101" s="115" t="s">
        <v>38</v>
      </c>
      <c r="E101" s="116">
        <v>31.9</v>
      </c>
      <c r="F101" s="116">
        <v>22.1</v>
      </c>
      <c r="G101" s="116">
        <v>26.5</v>
      </c>
      <c r="H101" s="116">
        <v>31.4</v>
      </c>
      <c r="I101" s="116">
        <v>33.299999999999997</v>
      </c>
      <c r="J101" s="116">
        <v>33.200000000000003</v>
      </c>
      <c r="K101" s="114"/>
      <c r="L101" s="114"/>
      <c r="M101" s="114"/>
      <c r="N101" s="114"/>
    </row>
    <row r="102" spans="2:14" ht="13.85">
      <c r="B102" s="113"/>
      <c r="C102" s="115" t="s">
        <v>41</v>
      </c>
      <c r="D102" s="115" t="s">
        <v>38</v>
      </c>
      <c r="E102" s="116">
        <v>39.9</v>
      </c>
      <c r="F102" s="116">
        <v>28.9</v>
      </c>
      <c r="G102" s="116">
        <v>31.3</v>
      </c>
      <c r="H102" s="116">
        <v>38.799999999999997</v>
      </c>
      <c r="I102" s="116">
        <v>41</v>
      </c>
      <c r="J102" s="116">
        <v>41.7</v>
      </c>
      <c r="K102" s="114"/>
      <c r="L102" s="114"/>
      <c r="M102" s="114"/>
      <c r="N102" s="114"/>
    </row>
    <row r="103" spans="2:14" ht="13.85">
      <c r="B103" s="115" t="s">
        <v>51</v>
      </c>
      <c r="C103" s="115" t="s">
        <v>23</v>
      </c>
      <c r="D103" s="115" t="s">
        <v>38</v>
      </c>
      <c r="E103" s="116">
        <v>36</v>
      </c>
      <c r="F103" s="116">
        <v>26.5</v>
      </c>
      <c r="G103" s="116">
        <v>30</v>
      </c>
      <c r="H103" s="116">
        <v>35.700000000000003</v>
      </c>
      <c r="I103" s="116">
        <v>37.700000000000003</v>
      </c>
      <c r="J103" s="116">
        <v>37.6</v>
      </c>
      <c r="K103" s="114"/>
      <c r="L103" s="114"/>
      <c r="M103" s="114"/>
      <c r="N103" s="114"/>
    </row>
    <row r="104" spans="2:14" ht="13.85">
      <c r="B104" s="113"/>
      <c r="C104" s="115" t="s">
        <v>41</v>
      </c>
      <c r="D104" s="115" t="s">
        <v>38</v>
      </c>
      <c r="E104" s="116">
        <v>45.7</v>
      </c>
      <c r="F104" s="116">
        <v>35.9</v>
      </c>
      <c r="G104" s="116">
        <v>35.9</v>
      </c>
      <c r="H104" s="116">
        <v>45.9</v>
      </c>
      <c r="I104" s="116">
        <v>46.6</v>
      </c>
      <c r="J104" s="116">
        <v>48</v>
      </c>
      <c r="K104" s="114"/>
      <c r="L104" s="114"/>
      <c r="M104" s="114"/>
      <c r="N104" s="114"/>
    </row>
    <row r="105" spans="2:14">
      <c r="B105" s="113"/>
      <c r="C105" s="113"/>
      <c r="D105" s="113"/>
      <c r="E105" s="113"/>
      <c r="F105" s="113"/>
      <c r="G105" s="113"/>
      <c r="H105" s="113"/>
      <c r="I105" s="113"/>
      <c r="J105" s="113"/>
      <c r="K105" s="114"/>
      <c r="L105" s="114"/>
      <c r="M105" s="114"/>
      <c r="N105" s="114"/>
    </row>
    <row r="106" spans="2:14">
      <c r="B106" s="113" t="s">
        <v>60</v>
      </c>
      <c r="C106" s="113"/>
      <c r="D106" s="113"/>
      <c r="E106" s="113"/>
      <c r="F106" s="113"/>
      <c r="G106" s="113"/>
      <c r="H106" s="113"/>
      <c r="I106" s="113"/>
      <c r="J106" s="113"/>
      <c r="K106" s="114"/>
      <c r="L106" s="114"/>
      <c r="M106" s="114"/>
      <c r="N106" s="114"/>
    </row>
    <row r="107" spans="2:14">
      <c r="B107" s="113"/>
      <c r="C107" s="113"/>
      <c r="D107" s="113"/>
      <c r="E107" s="113"/>
      <c r="F107" s="113"/>
      <c r="G107" s="113"/>
      <c r="H107" s="113"/>
      <c r="I107" s="113"/>
      <c r="J107" s="113"/>
      <c r="K107" s="114"/>
      <c r="L107" s="114"/>
      <c r="M107" s="114"/>
      <c r="N107" s="114"/>
    </row>
    <row r="108" spans="2:14">
      <c r="B108" s="113"/>
      <c r="C108" s="113"/>
      <c r="D108" s="113"/>
      <c r="E108" s="113"/>
      <c r="F108" s="113"/>
      <c r="G108" s="113"/>
      <c r="H108" s="113"/>
      <c r="I108" s="113"/>
      <c r="J108" s="113"/>
      <c r="K108" s="114"/>
      <c r="L108" s="114"/>
      <c r="M108" s="114"/>
      <c r="N108" s="114"/>
    </row>
    <row r="109" spans="2:14">
      <c r="B109" s="114"/>
      <c r="C109" s="114"/>
      <c r="D109" s="114"/>
      <c r="E109" s="114"/>
      <c r="F109" s="114"/>
      <c r="G109" s="114"/>
      <c r="H109" s="114"/>
      <c r="I109" s="114"/>
      <c r="J109" s="114"/>
      <c r="K109" s="114"/>
      <c r="L109" s="114"/>
      <c r="M109" s="114"/>
      <c r="N109" s="114"/>
    </row>
    <row r="110" spans="2:14">
      <c r="B110" s="114"/>
      <c r="C110" s="114"/>
      <c r="D110" s="114"/>
      <c r="E110" s="114"/>
      <c r="F110" s="114"/>
      <c r="G110" s="114"/>
      <c r="H110" s="114"/>
      <c r="I110" s="114"/>
      <c r="J110" s="114"/>
      <c r="K110" s="114"/>
      <c r="L110" s="114"/>
      <c r="M110" s="114"/>
      <c r="N110" s="114"/>
    </row>
    <row r="111" spans="2:14" ht="17.850000000000001">
      <c r="B111" s="112" t="s">
        <v>61</v>
      </c>
      <c r="C111" s="113"/>
      <c r="D111" s="113"/>
      <c r="E111" s="113"/>
      <c r="F111" s="113"/>
      <c r="G111" s="113"/>
      <c r="H111" s="113"/>
      <c r="I111" s="113"/>
      <c r="J111" s="114"/>
      <c r="K111" s="114"/>
      <c r="L111" s="114"/>
      <c r="M111" s="114"/>
      <c r="N111" s="114"/>
    </row>
    <row r="112" spans="2:14">
      <c r="B112" s="113"/>
      <c r="C112" s="113"/>
      <c r="D112" s="113"/>
      <c r="E112" s="113"/>
      <c r="F112" s="113"/>
      <c r="G112" s="113"/>
      <c r="H112" s="113"/>
      <c r="I112" s="113"/>
      <c r="J112" s="114"/>
      <c r="K112" s="114"/>
      <c r="L112" s="114"/>
      <c r="M112" s="114"/>
      <c r="N112" s="114"/>
    </row>
    <row r="113" spans="2:14" ht="13.85">
      <c r="B113" s="113"/>
      <c r="C113" s="113"/>
      <c r="D113" s="115" t="s">
        <v>13</v>
      </c>
      <c r="E113" s="115" t="s">
        <v>14</v>
      </c>
      <c r="F113" s="115" t="s">
        <v>15</v>
      </c>
      <c r="G113" s="115" t="s">
        <v>16</v>
      </c>
      <c r="H113" s="115" t="s">
        <v>17</v>
      </c>
      <c r="I113" s="115" t="s">
        <v>18</v>
      </c>
      <c r="J113" s="114"/>
      <c r="K113" s="114"/>
      <c r="L113" s="114"/>
      <c r="M113" s="114"/>
      <c r="N113" s="114"/>
    </row>
    <row r="114" spans="2:14" ht="13.85">
      <c r="B114" s="115" t="s">
        <v>62</v>
      </c>
      <c r="C114" s="115" t="s">
        <v>23</v>
      </c>
      <c r="D114" s="117">
        <v>273</v>
      </c>
      <c r="E114" s="117">
        <v>620</v>
      </c>
      <c r="F114" s="117">
        <v>639</v>
      </c>
      <c r="G114" s="117">
        <v>692</v>
      </c>
      <c r="H114" s="117">
        <v>726</v>
      </c>
      <c r="I114" s="117">
        <v>718</v>
      </c>
      <c r="J114" s="114"/>
      <c r="K114" s="114"/>
      <c r="L114" s="114"/>
      <c r="M114" s="114"/>
      <c r="N114" s="114"/>
    </row>
    <row r="115" spans="2:14" ht="13.85">
      <c r="B115" s="115" t="s">
        <v>20</v>
      </c>
      <c r="C115" s="115" t="s">
        <v>23</v>
      </c>
      <c r="D115" s="117">
        <v>317387</v>
      </c>
      <c r="E115" s="117">
        <v>275839</v>
      </c>
      <c r="F115" s="117">
        <v>481110</v>
      </c>
      <c r="G115" s="117">
        <v>502572</v>
      </c>
      <c r="H115" s="117">
        <v>594888</v>
      </c>
      <c r="I115" s="117">
        <v>628072</v>
      </c>
      <c r="J115" s="114"/>
      <c r="K115" s="114"/>
      <c r="L115" s="114"/>
      <c r="M115" s="114"/>
      <c r="N115" s="114"/>
    </row>
    <row r="116" spans="2:14" ht="13.85">
      <c r="B116" s="115" t="s">
        <v>25</v>
      </c>
      <c r="C116" s="115" t="s">
        <v>23</v>
      </c>
      <c r="D116" s="117">
        <v>870</v>
      </c>
      <c r="E116" s="117">
        <v>754</v>
      </c>
      <c r="F116" s="117">
        <v>1318</v>
      </c>
      <c r="G116" s="117">
        <v>1377</v>
      </c>
      <c r="H116" s="117">
        <v>1630</v>
      </c>
      <c r="I116" s="117">
        <v>1716</v>
      </c>
      <c r="J116" s="114"/>
      <c r="K116" s="114"/>
      <c r="L116" s="114"/>
      <c r="M116" s="114"/>
      <c r="N116" s="114"/>
    </row>
    <row r="117" spans="2:14" ht="13.85">
      <c r="B117" s="115" t="s">
        <v>26</v>
      </c>
      <c r="C117" s="115" t="s">
        <v>23</v>
      </c>
      <c r="D117" s="117">
        <v>61</v>
      </c>
      <c r="E117" s="117">
        <v>50</v>
      </c>
      <c r="F117" s="117">
        <v>74</v>
      </c>
      <c r="G117" s="117">
        <v>95</v>
      </c>
      <c r="H117" s="117">
        <v>107</v>
      </c>
      <c r="I117" s="117">
        <v>101</v>
      </c>
      <c r="J117" s="114"/>
      <c r="K117" s="114"/>
      <c r="L117" s="114"/>
      <c r="M117" s="114"/>
      <c r="N117" s="114"/>
    </row>
    <row r="118" spans="2:14">
      <c r="B118" s="113"/>
      <c r="C118" s="113"/>
      <c r="D118" s="113"/>
      <c r="E118" s="113"/>
      <c r="F118" s="113"/>
      <c r="G118" s="113"/>
      <c r="H118" s="113"/>
      <c r="I118" s="113"/>
      <c r="J118" s="114"/>
      <c r="K118" s="114"/>
      <c r="L118" s="114"/>
      <c r="M118" s="114"/>
      <c r="N118" s="114"/>
    </row>
    <row r="119" spans="2:14">
      <c r="B119" s="113"/>
      <c r="C119" s="113"/>
      <c r="D119" s="113"/>
      <c r="E119" s="113"/>
      <c r="F119" s="113"/>
      <c r="G119" s="113"/>
      <c r="H119" s="113"/>
      <c r="I119" s="113"/>
      <c r="J119" s="114"/>
      <c r="K119" s="114"/>
      <c r="L119" s="114"/>
      <c r="M119" s="114"/>
      <c r="N119" s="114"/>
    </row>
    <row r="120" spans="2:14">
      <c r="B120" s="113"/>
      <c r="C120" s="113"/>
      <c r="D120" s="113"/>
      <c r="E120" s="113"/>
      <c r="F120" s="113"/>
      <c r="G120" s="113"/>
      <c r="H120" s="113"/>
      <c r="I120" s="113"/>
      <c r="J120" s="114"/>
      <c r="K120" s="114"/>
      <c r="L120" s="114"/>
      <c r="M120" s="114"/>
      <c r="N120" s="114"/>
    </row>
    <row r="121" spans="2:14">
      <c r="B121" s="113" t="s">
        <v>28</v>
      </c>
      <c r="C121" s="113"/>
      <c r="D121" s="113"/>
      <c r="E121" s="113"/>
      <c r="F121" s="113"/>
      <c r="G121" s="113"/>
      <c r="H121" s="113"/>
      <c r="I121" s="113"/>
      <c r="J121" s="114"/>
      <c r="K121" s="114"/>
      <c r="L121" s="114"/>
      <c r="M121" s="114"/>
      <c r="N121" s="114"/>
    </row>
    <row r="122" spans="2:14">
      <c r="B122" s="113" t="s">
        <v>29</v>
      </c>
      <c r="C122" s="113"/>
      <c r="D122" s="113"/>
      <c r="E122" s="113"/>
      <c r="F122" s="113"/>
      <c r="G122" s="113"/>
      <c r="H122" s="113"/>
      <c r="I122" s="113"/>
      <c r="J122" s="114"/>
      <c r="K122" s="114"/>
      <c r="L122" s="114"/>
      <c r="M122" s="114"/>
      <c r="N122" s="114"/>
    </row>
    <row r="123" spans="2:14">
      <c r="B123" s="113"/>
      <c r="C123" s="113"/>
      <c r="D123" s="113"/>
      <c r="E123" s="113"/>
      <c r="F123" s="113"/>
      <c r="G123" s="113"/>
      <c r="H123" s="113"/>
      <c r="I123" s="113"/>
      <c r="J123" s="114"/>
      <c r="K123" s="114"/>
      <c r="L123" s="114"/>
      <c r="M123" s="114"/>
      <c r="N123" s="114"/>
    </row>
    <row r="124" spans="2:14">
      <c r="B124" s="113"/>
      <c r="C124" s="113"/>
      <c r="D124" s="113"/>
      <c r="E124" s="113"/>
      <c r="F124" s="113"/>
      <c r="G124" s="113"/>
      <c r="H124" s="113"/>
      <c r="I124" s="113"/>
      <c r="J124" s="114"/>
      <c r="K124" s="114"/>
      <c r="L124" s="114"/>
      <c r="M124" s="114"/>
      <c r="N124" s="114"/>
    </row>
    <row r="125" spans="2:14" ht="17.850000000000001">
      <c r="B125" s="112" t="s">
        <v>63</v>
      </c>
      <c r="C125" s="113"/>
      <c r="D125" s="113"/>
      <c r="E125" s="113"/>
      <c r="F125" s="113"/>
      <c r="G125" s="114"/>
      <c r="H125" s="114"/>
      <c r="I125" s="114"/>
      <c r="J125" s="114"/>
      <c r="K125" s="114"/>
      <c r="L125" s="114"/>
      <c r="M125" s="114"/>
      <c r="N125" s="114"/>
    </row>
    <row r="126" spans="2:14">
      <c r="B126" s="113"/>
      <c r="C126" s="113"/>
      <c r="D126" s="113"/>
      <c r="E126" s="113"/>
      <c r="F126" s="113"/>
      <c r="G126" s="114"/>
      <c r="H126" s="114"/>
      <c r="I126" s="114"/>
      <c r="J126" s="114"/>
      <c r="K126" s="114"/>
      <c r="L126" s="114"/>
      <c r="M126" s="114"/>
      <c r="N126" s="114"/>
    </row>
    <row r="127" spans="2:14" ht="13.85">
      <c r="B127" s="113"/>
      <c r="C127" s="113"/>
      <c r="D127" s="115" t="s">
        <v>16</v>
      </c>
      <c r="E127" s="115" t="s">
        <v>17</v>
      </c>
      <c r="F127" s="115" t="s">
        <v>18</v>
      </c>
      <c r="G127" s="114"/>
      <c r="H127" s="114"/>
      <c r="I127" s="114"/>
      <c r="J127" s="114"/>
      <c r="K127" s="114"/>
      <c r="L127" s="114"/>
      <c r="M127" s="114"/>
      <c r="N127" s="114"/>
    </row>
    <row r="128" spans="2:14" ht="13.85">
      <c r="B128" s="115" t="s">
        <v>64</v>
      </c>
      <c r="C128" s="115" t="s">
        <v>6</v>
      </c>
      <c r="D128" s="117">
        <v>29</v>
      </c>
      <c r="E128" s="117">
        <v>33</v>
      </c>
      <c r="F128" s="117">
        <v>33</v>
      </c>
      <c r="G128" s="114"/>
      <c r="H128" s="114"/>
      <c r="I128" s="114"/>
      <c r="J128" s="114"/>
      <c r="K128" s="114"/>
      <c r="L128" s="114"/>
      <c r="M128" s="114"/>
      <c r="N128" s="114"/>
    </row>
    <row r="129" spans="2:14" ht="13.85">
      <c r="B129" s="115" t="s">
        <v>44</v>
      </c>
      <c r="C129" s="115" t="s">
        <v>6</v>
      </c>
      <c r="D129" s="117">
        <v>465384</v>
      </c>
      <c r="E129" s="117">
        <v>486343</v>
      </c>
      <c r="F129" s="117">
        <v>515969</v>
      </c>
      <c r="G129" s="114"/>
      <c r="H129" s="114"/>
      <c r="I129" s="114"/>
      <c r="J129" s="114"/>
      <c r="K129" s="114"/>
      <c r="L129" s="114"/>
      <c r="M129" s="114"/>
      <c r="N129" s="114"/>
    </row>
    <row r="130" spans="2:14" ht="13.85">
      <c r="B130" s="115" t="s">
        <v>25</v>
      </c>
      <c r="C130" s="115" t="s">
        <v>6</v>
      </c>
      <c r="D130" s="117">
        <v>1275</v>
      </c>
      <c r="E130" s="117">
        <v>1332</v>
      </c>
      <c r="F130" s="117">
        <v>1410</v>
      </c>
      <c r="G130" s="114"/>
      <c r="H130" s="114"/>
      <c r="I130" s="114"/>
      <c r="J130" s="114"/>
      <c r="K130" s="114"/>
      <c r="L130" s="114"/>
      <c r="M130" s="114"/>
      <c r="N130" s="114"/>
    </row>
    <row r="131" spans="2:14" ht="13.85">
      <c r="B131" s="115" t="s">
        <v>26</v>
      </c>
      <c r="C131" s="115" t="s">
        <v>6</v>
      </c>
      <c r="D131" s="117">
        <v>65</v>
      </c>
      <c r="E131" s="117">
        <v>69</v>
      </c>
      <c r="F131" s="117">
        <v>77</v>
      </c>
      <c r="G131" s="114"/>
      <c r="H131" s="114"/>
      <c r="I131" s="114"/>
      <c r="J131" s="114"/>
      <c r="K131" s="114"/>
      <c r="L131" s="114"/>
      <c r="M131" s="114"/>
      <c r="N131" s="114"/>
    </row>
    <row r="132" spans="2:14">
      <c r="B132" s="113"/>
      <c r="C132" s="113"/>
      <c r="D132" s="113"/>
      <c r="E132" s="113"/>
      <c r="F132" s="113"/>
      <c r="G132" s="114"/>
      <c r="H132" s="114"/>
      <c r="I132" s="114"/>
      <c r="J132" s="114"/>
      <c r="K132" s="114"/>
      <c r="L132" s="114"/>
      <c r="M132" s="114"/>
      <c r="N132" s="114"/>
    </row>
    <row r="133" spans="2:14">
      <c r="B133" s="113"/>
      <c r="C133" s="113"/>
      <c r="D133" s="113"/>
      <c r="E133" s="113"/>
      <c r="F133" s="113"/>
      <c r="G133" s="114"/>
      <c r="H133" s="114"/>
      <c r="I133" s="114"/>
      <c r="J133" s="114"/>
      <c r="K133" s="114"/>
      <c r="L133" s="114"/>
      <c r="M133" s="114"/>
      <c r="N133" s="114"/>
    </row>
    <row r="134" spans="2:14">
      <c r="B134" s="113"/>
      <c r="C134" s="113"/>
      <c r="D134" s="113"/>
      <c r="E134" s="113"/>
      <c r="F134" s="113"/>
      <c r="G134" s="114"/>
      <c r="H134" s="114"/>
      <c r="I134" s="114"/>
      <c r="J134" s="114"/>
      <c r="K134" s="114"/>
      <c r="L134" s="114"/>
      <c r="M134" s="114"/>
      <c r="N134" s="114"/>
    </row>
    <row r="135" spans="2:14">
      <c r="B135" s="113" t="s">
        <v>28</v>
      </c>
      <c r="C135" s="113"/>
      <c r="D135" s="113"/>
      <c r="E135" s="113"/>
      <c r="F135" s="113"/>
      <c r="G135" s="114"/>
      <c r="H135" s="114"/>
      <c r="I135" s="114"/>
      <c r="J135" s="114"/>
      <c r="K135" s="114"/>
      <c r="L135" s="114"/>
      <c r="M135" s="114"/>
      <c r="N135" s="114"/>
    </row>
    <row r="136" spans="2:14">
      <c r="B136" s="113" t="s">
        <v>29</v>
      </c>
      <c r="C136" s="113"/>
      <c r="D136" s="113"/>
      <c r="E136" s="113"/>
      <c r="F136" s="113"/>
      <c r="G136" s="114"/>
      <c r="H136" s="114"/>
      <c r="I136" s="114"/>
      <c r="J136" s="114"/>
      <c r="K136" s="114"/>
      <c r="L136" s="114"/>
      <c r="M136" s="114"/>
      <c r="N136" s="114"/>
    </row>
    <row r="137" spans="2:14">
      <c r="B137" s="114"/>
      <c r="C137" s="114"/>
      <c r="D137" s="114"/>
      <c r="E137" s="114"/>
      <c r="F137" s="114"/>
      <c r="G137" s="114"/>
      <c r="H137" s="114"/>
      <c r="I137" s="114"/>
      <c r="J137" s="114"/>
      <c r="K137" s="114"/>
      <c r="L137" s="114"/>
      <c r="M137" s="114"/>
      <c r="N137" s="114"/>
    </row>
    <row r="138" spans="2:14" ht="17.850000000000001">
      <c r="B138" s="112" t="s">
        <v>65</v>
      </c>
      <c r="C138" s="113"/>
      <c r="D138" s="113"/>
      <c r="E138" s="113"/>
      <c r="F138" s="113"/>
      <c r="G138" s="113"/>
      <c r="H138" s="114"/>
      <c r="I138" s="114"/>
      <c r="J138" s="114"/>
      <c r="K138" s="114"/>
      <c r="L138" s="114"/>
      <c r="M138" s="114"/>
      <c r="N138" s="114"/>
    </row>
    <row r="139" spans="2:14">
      <c r="B139" s="113"/>
      <c r="C139" s="113"/>
      <c r="D139" s="113"/>
      <c r="E139" s="113"/>
      <c r="F139" s="113"/>
      <c r="G139" s="113"/>
      <c r="H139" s="114"/>
      <c r="I139" s="114"/>
      <c r="J139" s="114"/>
      <c r="K139" s="114"/>
      <c r="L139" s="114"/>
      <c r="M139" s="114"/>
      <c r="N139" s="114"/>
    </row>
    <row r="140" spans="2:14" ht="13.85">
      <c r="B140" s="113"/>
      <c r="C140" s="113"/>
      <c r="D140" s="113"/>
      <c r="E140" s="115" t="s">
        <v>16</v>
      </c>
      <c r="F140" s="115" t="s">
        <v>17</v>
      </c>
      <c r="G140" s="115" t="s">
        <v>18</v>
      </c>
      <c r="H140" s="114"/>
      <c r="I140" s="114"/>
      <c r="J140" s="114"/>
      <c r="K140" s="114"/>
      <c r="L140" s="114"/>
      <c r="M140" s="114"/>
      <c r="N140" s="114"/>
    </row>
    <row r="141" spans="2:14" ht="13.85">
      <c r="B141" s="115" t="s">
        <v>32</v>
      </c>
      <c r="C141" s="115" t="s">
        <v>6</v>
      </c>
      <c r="D141" s="115" t="s">
        <v>66</v>
      </c>
      <c r="E141" s="117">
        <v>89347</v>
      </c>
      <c r="F141" s="117">
        <v>95091</v>
      </c>
      <c r="G141" s="117">
        <v>102990</v>
      </c>
      <c r="H141" s="114"/>
      <c r="I141" s="114"/>
      <c r="J141" s="114"/>
      <c r="K141" s="114"/>
      <c r="L141" s="114"/>
      <c r="M141" s="114"/>
      <c r="N141" s="114"/>
    </row>
    <row r="142" spans="2:14" ht="13.85">
      <c r="B142" s="113"/>
      <c r="C142" s="113"/>
      <c r="D142" s="115" t="s">
        <v>67</v>
      </c>
      <c r="E142" s="117">
        <v>40422</v>
      </c>
      <c r="F142" s="117">
        <v>35154</v>
      </c>
      <c r="G142" s="117">
        <v>37328</v>
      </c>
      <c r="H142" s="114"/>
      <c r="I142" s="114"/>
      <c r="J142" s="114"/>
      <c r="K142" s="114"/>
      <c r="L142" s="114"/>
      <c r="M142" s="114"/>
      <c r="N142" s="114"/>
    </row>
    <row r="143" spans="2:14" ht="13.85">
      <c r="B143" s="113"/>
      <c r="C143" s="113"/>
      <c r="D143" s="115" t="s">
        <v>68</v>
      </c>
      <c r="E143" s="117">
        <v>48926</v>
      </c>
      <c r="F143" s="117">
        <v>59936</v>
      </c>
      <c r="G143" s="117">
        <v>65663</v>
      </c>
      <c r="H143" s="114"/>
      <c r="I143" s="114"/>
      <c r="J143" s="114"/>
      <c r="K143" s="114"/>
      <c r="L143" s="114"/>
      <c r="M143" s="114"/>
      <c r="N143" s="114"/>
    </row>
    <row r="144" spans="2:14" ht="13.85">
      <c r="B144" s="115" t="s">
        <v>33</v>
      </c>
      <c r="C144" s="115" t="s">
        <v>6</v>
      </c>
      <c r="D144" s="115" t="s">
        <v>66</v>
      </c>
      <c r="E144" s="117">
        <v>158567</v>
      </c>
      <c r="F144" s="117">
        <v>166694</v>
      </c>
      <c r="G144" s="117">
        <v>178803</v>
      </c>
      <c r="H144" s="114"/>
      <c r="I144" s="114"/>
      <c r="J144" s="114"/>
      <c r="K144" s="114"/>
      <c r="L144" s="114"/>
      <c r="M144" s="114"/>
      <c r="N144" s="114"/>
    </row>
    <row r="145" spans="2:14" ht="13.85">
      <c r="B145" s="113"/>
      <c r="C145" s="113"/>
      <c r="D145" s="115" t="s">
        <v>67</v>
      </c>
      <c r="E145" s="117">
        <v>74465</v>
      </c>
      <c r="F145" s="117">
        <v>66495</v>
      </c>
      <c r="G145" s="117">
        <v>68820</v>
      </c>
      <c r="H145" s="114"/>
      <c r="I145" s="114"/>
      <c r="J145" s="114"/>
      <c r="K145" s="114"/>
      <c r="L145" s="114"/>
      <c r="M145" s="114"/>
      <c r="N145" s="114"/>
    </row>
    <row r="146" spans="2:14" ht="13.85">
      <c r="B146" s="113"/>
      <c r="C146" s="113"/>
      <c r="D146" s="115" t="s">
        <v>68</v>
      </c>
      <c r="E146" s="117">
        <v>84102</v>
      </c>
      <c r="F146" s="117">
        <v>100198</v>
      </c>
      <c r="G146" s="117">
        <v>109984</v>
      </c>
      <c r="H146" s="114"/>
      <c r="I146" s="114"/>
      <c r="J146" s="114"/>
      <c r="K146" s="114"/>
      <c r="L146" s="114"/>
      <c r="M146" s="114"/>
      <c r="N146" s="114"/>
    </row>
    <row r="147" spans="2:14" ht="13.85">
      <c r="B147" s="115" t="s">
        <v>34</v>
      </c>
      <c r="C147" s="115" t="s">
        <v>6</v>
      </c>
      <c r="D147" s="115" t="s">
        <v>66</v>
      </c>
      <c r="E147" s="119">
        <v>1.77</v>
      </c>
      <c r="F147" s="119">
        <v>1.75</v>
      </c>
      <c r="G147" s="119">
        <v>1.74</v>
      </c>
      <c r="H147" s="114"/>
      <c r="I147" s="114"/>
      <c r="J147" s="114"/>
      <c r="K147" s="114"/>
      <c r="L147" s="114"/>
      <c r="M147" s="114"/>
      <c r="N147" s="114"/>
    </row>
    <row r="148" spans="2:14" ht="13.85">
      <c r="B148" s="113"/>
      <c r="C148" s="113"/>
      <c r="D148" s="115" t="s">
        <v>67</v>
      </c>
      <c r="E148" s="119">
        <v>1.84</v>
      </c>
      <c r="F148" s="119">
        <v>1.89</v>
      </c>
      <c r="G148" s="119">
        <v>1.84</v>
      </c>
      <c r="H148" s="114"/>
      <c r="I148" s="114"/>
      <c r="J148" s="114"/>
      <c r="K148" s="114"/>
      <c r="L148" s="114"/>
      <c r="M148" s="114"/>
      <c r="N148" s="114"/>
    </row>
    <row r="149" spans="2:14" ht="13.85">
      <c r="B149" s="113"/>
      <c r="C149" s="113"/>
      <c r="D149" s="115" t="s">
        <v>68</v>
      </c>
      <c r="E149" s="119">
        <v>1.72</v>
      </c>
      <c r="F149" s="119">
        <v>1.67</v>
      </c>
      <c r="G149" s="119">
        <v>1.67</v>
      </c>
      <c r="H149" s="114"/>
      <c r="I149" s="114"/>
      <c r="J149" s="114"/>
      <c r="K149" s="114"/>
      <c r="L149" s="114"/>
      <c r="M149" s="114"/>
      <c r="N149" s="114"/>
    </row>
    <row r="150" spans="2:14" ht="13.85">
      <c r="B150" s="115" t="s">
        <v>35</v>
      </c>
      <c r="C150" s="115" t="s">
        <v>6</v>
      </c>
      <c r="D150" s="115" t="s">
        <v>66</v>
      </c>
      <c r="E150" s="116">
        <v>34.1</v>
      </c>
      <c r="F150" s="116">
        <v>34.299999999999997</v>
      </c>
      <c r="G150" s="116">
        <v>34.700000000000003</v>
      </c>
      <c r="H150" s="114"/>
      <c r="I150" s="114"/>
      <c r="J150" s="114"/>
      <c r="K150" s="114"/>
      <c r="L150" s="114"/>
      <c r="M150" s="114"/>
      <c r="N150" s="114"/>
    </row>
    <row r="151" spans="2:14" ht="13.85">
      <c r="B151" s="113"/>
      <c r="C151" s="113"/>
      <c r="D151" s="115" t="s">
        <v>67</v>
      </c>
      <c r="E151" s="118" t="s">
        <v>54</v>
      </c>
      <c r="F151" s="118" t="s">
        <v>54</v>
      </c>
      <c r="G151" s="118" t="s">
        <v>54</v>
      </c>
      <c r="H151" s="114"/>
      <c r="I151" s="114"/>
      <c r="J151" s="114"/>
      <c r="K151" s="114"/>
      <c r="L151" s="114"/>
      <c r="M151" s="114"/>
      <c r="N151" s="114"/>
    </row>
    <row r="152" spans="2:14" ht="13.85">
      <c r="B152" s="113"/>
      <c r="C152" s="113"/>
      <c r="D152" s="115" t="s">
        <v>68</v>
      </c>
      <c r="E152" s="118" t="s">
        <v>54</v>
      </c>
      <c r="F152" s="118" t="s">
        <v>54</v>
      </c>
      <c r="G152" s="118" t="s">
        <v>54</v>
      </c>
      <c r="H152" s="114"/>
      <c r="I152" s="114"/>
      <c r="J152" s="114"/>
      <c r="K152" s="114"/>
      <c r="L152" s="114"/>
      <c r="M152" s="114"/>
      <c r="N152" s="114"/>
    </row>
    <row r="153" spans="2:14">
      <c r="B153" s="72"/>
      <c r="C153" s="72"/>
      <c r="D153" s="72"/>
      <c r="E153" s="72"/>
      <c r="F153" s="72"/>
      <c r="G153" s="72"/>
    </row>
    <row r="154" spans="2:14">
      <c r="B154" s="72"/>
      <c r="C154" s="72"/>
      <c r="D154" s="72"/>
      <c r="E154" s="72"/>
      <c r="F154" s="72"/>
      <c r="G154" s="72"/>
    </row>
  </sheetData>
  <mergeCells count="6">
    <mergeCell ref="B2:K2"/>
    <mergeCell ref="M5:O5"/>
    <mergeCell ref="P5:U5"/>
    <mergeCell ref="M22:O22"/>
    <mergeCell ref="P22:U22"/>
    <mergeCell ref="B30:K30"/>
  </mergeCells>
  <pageMargins left="0" right="0" top="0.39370078740157483" bottom="0.39370078740157483" header="0" footer="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7A20-5A9A-4777-87AB-23A1A10451C7}">
  <dimension ref="B1:Q74"/>
  <sheetViews>
    <sheetView workbookViewId="0"/>
  </sheetViews>
  <sheetFormatPr defaultRowHeight="12.7"/>
  <cols>
    <col min="1" max="1" width="12.33203125" customWidth="1"/>
    <col min="2" max="2" width="61.6640625" customWidth="1"/>
    <col min="3" max="6" width="12.33203125" customWidth="1"/>
    <col min="7" max="7" width="21" customWidth="1"/>
    <col min="8" max="17" width="12.33203125" customWidth="1"/>
  </cols>
  <sheetData>
    <row r="1" spans="2:17" ht="13.25">
      <c r="B1" s="122"/>
      <c r="C1" s="122"/>
      <c r="D1" s="122"/>
      <c r="E1" s="122"/>
      <c r="F1" s="122"/>
      <c r="G1" s="122"/>
      <c r="H1" s="122"/>
      <c r="I1" s="122"/>
      <c r="J1" s="122"/>
      <c r="K1" s="122"/>
      <c r="L1" s="122"/>
      <c r="M1" s="122"/>
      <c r="N1" s="122"/>
      <c r="O1" s="122"/>
      <c r="P1" s="122"/>
      <c r="Q1" s="122"/>
    </row>
    <row r="2" spans="2:17" ht="37.299999999999997" customHeight="1">
      <c r="B2" s="156" t="s">
        <v>69</v>
      </c>
      <c r="C2" s="156"/>
      <c r="D2" s="156"/>
      <c r="E2" s="156"/>
      <c r="F2" s="156"/>
      <c r="G2" s="156"/>
      <c r="H2" s="122"/>
      <c r="I2" s="122"/>
      <c r="J2" s="122"/>
      <c r="K2" s="122"/>
      <c r="L2" s="122"/>
      <c r="M2" s="122"/>
      <c r="N2" s="122"/>
      <c r="O2" s="122"/>
      <c r="P2" s="122"/>
      <c r="Q2" s="122"/>
    </row>
    <row r="3" spans="2:17" ht="13.25">
      <c r="B3" s="123"/>
      <c r="C3" s="124"/>
      <c r="D3" s="124"/>
      <c r="E3" s="124"/>
      <c r="F3" s="124"/>
      <c r="G3" s="125"/>
      <c r="H3" s="122"/>
      <c r="I3" s="122"/>
      <c r="J3" s="122"/>
      <c r="K3" s="122"/>
      <c r="L3" s="122"/>
      <c r="M3" s="122"/>
      <c r="N3" s="122"/>
      <c r="O3" s="122"/>
      <c r="P3" s="122"/>
      <c r="Q3" s="122"/>
    </row>
    <row r="4" spans="2:17" ht="13.25">
      <c r="B4" s="123"/>
      <c r="C4" s="124"/>
      <c r="D4" s="126" t="s">
        <v>16</v>
      </c>
      <c r="E4" s="126" t="s">
        <v>17</v>
      </c>
      <c r="F4" s="126" t="s">
        <v>18</v>
      </c>
      <c r="G4" s="127" t="s">
        <v>70</v>
      </c>
      <c r="H4" s="122"/>
      <c r="I4" s="122"/>
      <c r="J4" s="122"/>
      <c r="K4" s="122"/>
      <c r="L4" s="122"/>
      <c r="M4" s="122"/>
      <c r="N4" s="122"/>
      <c r="O4" s="122"/>
      <c r="P4" s="122"/>
      <c r="Q4" s="122"/>
    </row>
    <row r="5" spans="2:17" ht="13.25">
      <c r="B5" s="128" t="s">
        <v>32</v>
      </c>
      <c r="C5" s="126" t="s">
        <v>38</v>
      </c>
      <c r="D5" s="129">
        <v>43998</v>
      </c>
      <c r="E5" s="129">
        <v>47231</v>
      </c>
      <c r="F5" s="130">
        <v>47718</v>
      </c>
      <c r="G5" s="131">
        <f t="shared" ref="G5:G15" si="0">F5/D5</f>
        <v>1.0845492976953497</v>
      </c>
      <c r="H5" s="122"/>
      <c r="I5" s="122"/>
      <c r="J5" s="122"/>
      <c r="K5" s="122"/>
      <c r="L5" s="122"/>
      <c r="M5" s="122"/>
      <c r="N5" s="122"/>
      <c r="O5" s="122"/>
      <c r="P5" s="122"/>
      <c r="Q5" s="122"/>
    </row>
    <row r="6" spans="2:17" ht="13.25">
      <c r="B6" s="123"/>
      <c r="C6" s="126" t="s">
        <v>71</v>
      </c>
      <c r="D6" s="129">
        <v>26670</v>
      </c>
      <c r="E6" s="129">
        <v>27190</v>
      </c>
      <c r="F6" s="129">
        <v>26582</v>
      </c>
      <c r="G6" s="132">
        <f t="shared" si="0"/>
        <v>0.99670041244844398</v>
      </c>
      <c r="H6" s="122"/>
      <c r="I6" s="122"/>
      <c r="J6" s="122"/>
      <c r="K6" s="122"/>
      <c r="L6" s="122"/>
      <c r="M6" s="122"/>
      <c r="N6" s="122"/>
      <c r="O6" s="122"/>
      <c r="P6" s="122"/>
      <c r="Q6" s="122"/>
    </row>
    <row r="7" spans="2:17" ht="13.25">
      <c r="B7" s="123"/>
      <c r="C7" s="126" t="s">
        <v>72</v>
      </c>
      <c r="D7" s="129">
        <v>17328</v>
      </c>
      <c r="E7" s="129">
        <v>20041</v>
      </c>
      <c r="F7" s="129">
        <v>21136</v>
      </c>
      <c r="G7" s="132">
        <f t="shared" si="0"/>
        <v>1.2197599261311172</v>
      </c>
      <c r="H7" s="122"/>
      <c r="I7" s="122"/>
      <c r="J7" s="122"/>
      <c r="K7" s="122"/>
      <c r="L7" s="122"/>
      <c r="M7" s="122"/>
      <c r="N7" s="122"/>
      <c r="O7" s="122"/>
      <c r="P7" s="122"/>
      <c r="Q7" s="122"/>
    </row>
    <row r="8" spans="2:17" ht="13.25">
      <c r="B8" s="128" t="s">
        <v>33</v>
      </c>
      <c r="C8" s="126" t="s">
        <v>38</v>
      </c>
      <c r="D8" s="129">
        <v>79247</v>
      </c>
      <c r="E8" s="129">
        <v>81361</v>
      </c>
      <c r="F8" s="129">
        <v>78836</v>
      </c>
      <c r="G8" s="132">
        <f t="shared" si="0"/>
        <v>0.99481368379875579</v>
      </c>
      <c r="H8" s="122"/>
      <c r="I8" s="122"/>
      <c r="J8" s="122"/>
      <c r="K8" s="122"/>
      <c r="L8" s="122"/>
      <c r="M8" s="122"/>
      <c r="N8" s="122"/>
      <c r="O8" s="122"/>
      <c r="P8" s="122"/>
      <c r="Q8" s="122"/>
    </row>
    <row r="9" spans="2:17" ht="13.25">
      <c r="B9" s="123"/>
      <c r="C9" s="126" t="s">
        <v>71</v>
      </c>
      <c r="D9" s="129">
        <v>51868</v>
      </c>
      <c r="E9" s="129">
        <v>52356</v>
      </c>
      <c r="F9" s="129">
        <v>47903</v>
      </c>
      <c r="G9" s="132">
        <f t="shared" si="0"/>
        <v>0.92355594971851618</v>
      </c>
      <c r="H9" s="122"/>
      <c r="I9" s="122"/>
      <c r="J9" s="122"/>
      <c r="K9" s="122"/>
      <c r="L9" s="122"/>
      <c r="M9" s="122"/>
      <c r="N9" s="122"/>
      <c r="O9" s="122"/>
      <c r="P9" s="122"/>
      <c r="Q9" s="122"/>
    </row>
    <row r="10" spans="2:17" ht="13.25">
      <c r="B10" s="123"/>
      <c r="C10" s="126" t="s">
        <v>72</v>
      </c>
      <c r="D10" s="129">
        <v>27379</v>
      </c>
      <c r="E10" s="129">
        <v>29005</v>
      </c>
      <c r="F10" s="129">
        <v>30933</v>
      </c>
      <c r="G10" s="132">
        <f t="shared" si="0"/>
        <v>1.1298075167098871</v>
      </c>
      <c r="H10" s="122"/>
      <c r="I10" s="122"/>
      <c r="J10" s="122"/>
      <c r="K10" s="122"/>
      <c r="L10" s="122"/>
      <c r="M10" s="122"/>
      <c r="N10" s="122"/>
      <c r="O10" s="122"/>
      <c r="P10" s="122"/>
      <c r="Q10" s="122"/>
    </row>
    <row r="11" spans="2:17" ht="13.25">
      <c r="B11" s="128" t="s">
        <v>73</v>
      </c>
      <c r="C11" s="126" t="s">
        <v>38</v>
      </c>
      <c r="D11" s="133">
        <v>1.8</v>
      </c>
      <c r="E11" s="133">
        <v>1.72</v>
      </c>
      <c r="F11" s="133">
        <v>1.65</v>
      </c>
      <c r="G11" s="132">
        <f t="shared" si="0"/>
        <v>0.91666666666666663</v>
      </c>
      <c r="H11" s="122"/>
      <c r="I11" s="122"/>
      <c r="J11" s="122"/>
      <c r="K11" s="122"/>
      <c r="L11" s="122"/>
      <c r="M11" s="122"/>
      <c r="N11" s="122"/>
      <c r="O11" s="122"/>
      <c r="P11" s="122"/>
      <c r="Q11" s="122"/>
    </row>
    <row r="12" spans="2:17" ht="13.25">
      <c r="B12" s="123"/>
      <c r="C12" s="126" t="s">
        <v>71</v>
      </c>
      <c r="D12" s="133">
        <v>1.94</v>
      </c>
      <c r="E12" s="133">
        <v>1.93</v>
      </c>
      <c r="F12" s="133">
        <v>1.8</v>
      </c>
      <c r="G12" s="132">
        <f t="shared" si="0"/>
        <v>0.92783505154639179</v>
      </c>
      <c r="H12" s="122"/>
      <c r="I12" s="122"/>
      <c r="J12" s="122"/>
      <c r="K12" s="122"/>
      <c r="L12" s="122"/>
      <c r="M12" s="122"/>
      <c r="N12" s="122"/>
      <c r="O12" s="122"/>
      <c r="P12" s="122"/>
      <c r="Q12" s="122"/>
    </row>
    <row r="13" spans="2:17" ht="13.25">
      <c r="B13" s="123"/>
      <c r="C13" s="126" t="s">
        <v>72</v>
      </c>
      <c r="D13" s="133">
        <v>1.58</v>
      </c>
      <c r="E13" s="133">
        <v>1.45</v>
      </c>
      <c r="F13" s="133">
        <v>1.46</v>
      </c>
      <c r="G13" s="132">
        <f t="shared" si="0"/>
        <v>0.92405063291139233</v>
      </c>
      <c r="H13" s="122"/>
      <c r="I13" s="122"/>
      <c r="J13" s="122"/>
      <c r="K13" s="122"/>
      <c r="L13" s="122"/>
      <c r="M13" s="122"/>
      <c r="N13" s="122"/>
      <c r="O13" s="122"/>
      <c r="P13" s="122"/>
      <c r="Q13" s="122"/>
    </row>
    <row r="14" spans="2:17" ht="13.25">
      <c r="B14" s="128" t="s">
        <v>35</v>
      </c>
      <c r="C14" s="126" t="s">
        <v>38</v>
      </c>
      <c r="D14" s="134">
        <v>48.6</v>
      </c>
      <c r="E14" s="134">
        <v>51.3</v>
      </c>
      <c r="F14" s="134">
        <v>48.5</v>
      </c>
      <c r="G14" s="132">
        <f t="shared" si="0"/>
        <v>0.99794238683127567</v>
      </c>
      <c r="H14" s="122"/>
      <c r="I14" s="122"/>
      <c r="J14" s="122"/>
      <c r="K14" s="122"/>
      <c r="L14" s="122"/>
      <c r="M14" s="122"/>
      <c r="N14" s="122"/>
      <c r="O14" s="122"/>
      <c r="P14" s="122"/>
      <c r="Q14" s="122"/>
    </row>
    <row r="15" spans="2:17" ht="13.25">
      <c r="B15" s="135" t="s">
        <v>51</v>
      </c>
      <c r="C15" s="136" t="s">
        <v>38</v>
      </c>
      <c r="D15" s="137">
        <v>63.5</v>
      </c>
      <c r="E15" s="137">
        <v>67.5</v>
      </c>
      <c r="F15" s="137">
        <v>63.5</v>
      </c>
      <c r="G15" s="138">
        <f t="shared" si="0"/>
        <v>1</v>
      </c>
      <c r="H15" s="122"/>
      <c r="I15" s="122"/>
      <c r="J15" s="122"/>
      <c r="K15" s="122"/>
      <c r="L15" s="122"/>
      <c r="M15" s="122"/>
      <c r="N15" s="122"/>
      <c r="O15" s="122"/>
      <c r="P15" s="122"/>
      <c r="Q15" s="122"/>
    </row>
    <row r="16" spans="2:17" ht="13.25">
      <c r="B16" s="139"/>
      <c r="C16" s="139"/>
      <c r="D16" s="139"/>
      <c r="E16" s="139"/>
      <c r="F16" s="139"/>
      <c r="G16" s="122"/>
      <c r="H16" s="122"/>
      <c r="I16" s="122"/>
      <c r="J16" s="122"/>
      <c r="K16" s="122"/>
      <c r="L16" s="122"/>
      <c r="M16" s="122"/>
      <c r="N16" s="122"/>
      <c r="O16" s="122"/>
      <c r="P16" s="122"/>
      <c r="Q16" s="122"/>
    </row>
    <row r="17" spans="2:17" ht="13.25">
      <c r="B17" s="139"/>
      <c r="C17" s="139"/>
      <c r="D17" s="139"/>
      <c r="E17" s="139"/>
      <c r="F17" s="139"/>
      <c r="G17" s="122"/>
      <c r="H17" s="122"/>
      <c r="I17" s="122"/>
      <c r="J17" s="122"/>
      <c r="K17" s="122"/>
      <c r="L17" s="122"/>
      <c r="M17" s="122"/>
      <c r="N17" s="122"/>
      <c r="O17" s="122"/>
      <c r="P17" s="122"/>
      <c r="Q17" s="122"/>
    </row>
    <row r="18" spans="2:17" ht="13.25">
      <c r="B18" s="122"/>
      <c r="C18" s="122"/>
      <c r="D18" s="122"/>
      <c r="E18" s="122"/>
      <c r="F18" s="122"/>
      <c r="G18" s="122"/>
      <c r="H18" s="122"/>
      <c r="I18" s="122"/>
      <c r="J18" s="122"/>
      <c r="K18" s="122"/>
      <c r="L18" s="122"/>
      <c r="M18" s="122"/>
      <c r="N18" s="122"/>
      <c r="O18" s="122"/>
      <c r="P18" s="122"/>
      <c r="Q18" s="122"/>
    </row>
    <row r="19" spans="2:17" ht="13.25">
      <c r="B19" s="122"/>
      <c r="C19" s="122"/>
      <c r="D19" s="122"/>
      <c r="E19" s="122"/>
      <c r="F19" s="122"/>
      <c r="G19" s="122"/>
      <c r="H19" s="122"/>
      <c r="I19" s="122"/>
      <c r="J19" s="122"/>
      <c r="K19" s="122"/>
      <c r="L19" s="122"/>
      <c r="M19" s="122"/>
      <c r="N19" s="122"/>
      <c r="O19" s="122"/>
      <c r="P19" s="122"/>
      <c r="Q19" s="122"/>
    </row>
    <row r="20" spans="2:17" ht="13.25">
      <c r="B20" s="122"/>
      <c r="C20" s="122"/>
      <c r="D20" s="122"/>
      <c r="E20" s="122"/>
      <c r="F20" s="122"/>
      <c r="G20" s="122"/>
      <c r="H20" s="122"/>
      <c r="I20" s="122"/>
      <c r="J20" s="122"/>
      <c r="K20" s="122"/>
      <c r="L20" s="122"/>
      <c r="M20" s="122"/>
      <c r="N20" s="122"/>
      <c r="O20" s="122"/>
      <c r="P20" s="122"/>
      <c r="Q20" s="122"/>
    </row>
    <row r="21" spans="2:17" ht="13.25">
      <c r="B21" s="122"/>
      <c r="C21" s="122"/>
      <c r="D21" s="122"/>
      <c r="E21" s="122"/>
      <c r="F21" s="122"/>
      <c r="G21" s="122"/>
      <c r="H21" s="122"/>
      <c r="I21" s="122"/>
      <c r="J21" s="122"/>
      <c r="K21" s="122"/>
      <c r="L21" s="122"/>
      <c r="M21" s="122"/>
      <c r="N21" s="122"/>
      <c r="O21" s="122"/>
      <c r="P21" s="122"/>
      <c r="Q21" s="122"/>
    </row>
    <row r="22" spans="2:17" ht="13.25">
      <c r="B22" s="122"/>
      <c r="C22" s="122"/>
      <c r="D22" s="122"/>
      <c r="E22" s="122"/>
      <c r="F22" s="122"/>
      <c r="G22" s="122"/>
      <c r="H22" s="122"/>
      <c r="I22" s="122"/>
      <c r="J22" s="122"/>
      <c r="K22" s="122"/>
      <c r="L22" s="122"/>
      <c r="M22" s="122"/>
      <c r="N22" s="122"/>
      <c r="O22" s="122"/>
      <c r="P22" s="122"/>
      <c r="Q22" s="122"/>
    </row>
    <row r="23" spans="2:17" ht="13.25">
      <c r="B23" s="122"/>
      <c r="C23" s="122"/>
      <c r="D23" s="122"/>
      <c r="E23" s="122"/>
      <c r="F23" s="122"/>
      <c r="G23" s="122"/>
      <c r="H23" s="122"/>
      <c r="I23" s="122"/>
      <c r="J23" s="122"/>
      <c r="K23" s="122"/>
      <c r="L23" s="122"/>
      <c r="M23" s="122"/>
      <c r="N23" s="122"/>
      <c r="O23" s="122"/>
      <c r="P23" s="122"/>
      <c r="Q23" s="122"/>
    </row>
    <row r="24" spans="2:17" ht="13.25">
      <c r="B24" s="122"/>
      <c r="C24" s="122"/>
      <c r="D24" s="122"/>
      <c r="E24" s="122"/>
      <c r="F24" s="122"/>
      <c r="G24" s="122"/>
      <c r="H24" s="122"/>
      <c r="I24" s="122"/>
      <c r="J24" s="122"/>
      <c r="K24" s="122"/>
      <c r="L24" s="122"/>
      <c r="M24" s="122"/>
      <c r="N24" s="122"/>
      <c r="O24" s="122"/>
      <c r="P24" s="122"/>
      <c r="Q24" s="122"/>
    </row>
    <row r="25" spans="2:17" ht="13.25">
      <c r="B25" s="122"/>
      <c r="C25" s="122"/>
      <c r="D25" s="122"/>
      <c r="E25" s="122"/>
      <c r="F25" s="122"/>
      <c r="G25" s="122"/>
      <c r="H25" s="122"/>
      <c r="I25" s="122"/>
      <c r="J25" s="122"/>
      <c r="K25" s="122"/>
      <c r="L25" s="122"/>
      <c r="M25" s="122"/>
      <c r="N25" s="122"/>
      <c r="O25" s="122"/>
      <c r="P25" s="122"/>
      <c r="Q25" s="122"/>
    </row>
    <row r="26" spans="2:17" ht="13.25">
      <c r="B26" s="122"/>
      <c r="C26" s="122"/>
      <c r="D26" s="122"/>
      <c r="E26" s="122"/>
      <c r="F26" s="122"/>
      <c r="G26" s="122"/>
      <c r="H26" s="122"/>
      <c r="I26" s="122"/>
      <c r="J26" s="122"/>
      <c r="K26" s="122"/>
      <c r="L26" s="122"/>
      <c r="M26" s="122"/>
      <c r="N26" s="122"/>
      <c r="O26" s="122"/>
      <c r="P26" s="122"/>
      <c r="Q26" s="122"/>
    </row>
    <row r="27" spans="2:17" ht="13.25">
      <c r="B27" s="122"/>
      <c r="C27" s="122"/>
      <c r="D27" s="122"/>
      <c r="E27" s="122"/>
      <c r="F27" s="122"/>
      <c r="G27" s="122"/>
      <c r="H27" s="122"/>
      <c r="I27" s="122"/>
      <c r="J27" s="122"/>
      <c r="K27" s="122"/>
      <c r="L27" s="122"/>
      <c r="M27" s="122"/>
      <c r="N27" s="122"/>
      <c r="O27" s="122"/>
      <c r="P27" s="122"/>
      <c r="Q27" s="122"/>
    </row>
    <row r="28" spans="2:17" ht="24.65" customHeight="1">
      <c r="B28" s="156" t="s">
        <v>74</v>
      </c>
      <c r="C28" s="156"/>
      <c r="D28" s="156"/>
      <c r="E28" s="156"/>
      <c r="F28" s="139"/>
      <c r="G28" s="122"/>
      <c r="H28" s="122"/>
      <c r="I28" s="122"/>
      <c r="J28" s="122"/>
      <c r="K28" s="122"/>
      <c r="L28" s="122"/>
      <c r="M28" s="122"/>
      <c r="N28" s="122"/>
      <c r="O28" s="122"/>
      <c r="P28" s="122"/>
      <c r="Q28" s="122"/>
    </row>
    <row r="29" spans="2:17" ht="13.25">
      <c r="B29" s="123"/>
      <c r="C29" s="124"/>
      <c r="D29" s="124"/>
      <c r="E29" s="140"/>
      <c r="F29" s="139"/>
      <c r="G29" s="122"/>
      <c r="H29" s="122"/>
      <c r="I29" s="122"/>
      <c r="J29" s="122"/>
      <c r="K29" s="122"/>
      <c r="L29" s="122"/>
      <c r="M29" s="122"/>
      <c r="N29" s="122"/>
      <c r="O29" s="122"/>
      <c r="P29" s="122"/>
      <c r="Q29" s="122"/>
    </row>
    <row r="30" spans="2:17" ht="13.25">
      <c r="B30" s="123"/>
      <c r="C30" s="126" t="s">
        <v>16</v>
      </c>
      <c r="D30" s="126" t="s">
        <v>17</v>
      </c>
      <c r="E30" s="141" t="s">
        <v>18</v>
      </c>
      <c r="F30" s="122"/>
      <c r="G30" s="122"/>
      <c r="H30" s="122"/>
      <c r="I30" s="122"/>
      <c r="J30" s="122"/>
      <c r="K30" s="122"/>
      <c r="L30" s="122"/>
      <c r="M30" s="122"/>
      <c r="N30" s="122"/>
      <c r="O30" s="122"/>
      <c r="P30" s="122"/>
      <c r="Q30" s="122"/>
    </row>
    <row r="31" spans="2:17" ht="13.25">
      <c r="B31" s="128" t="s">
        <v>37</v>
      </c>
      <c r="C31" s="129">
        <v>8</v>
      </c>
      <c r="D31" s="129">
        <v>8</v>
      </c>
      <c r="E31" s="142">
        <v>8</v>
      </c>
      <c r="F31" s="122"/>
      <c r="G31" s="122"/>
      <c r="H31" s="122"/>
      <c r="I31" s="122"/>
      <c r="J31" s="122"/>
      <c r="K31" s="122"/>
      <c r="L31" s="122"/>
      <c r="M31" s="122"/>
      <c r="N31" s="122"/>
      <c r="O31" s="122"/>
      <c r="P31" s="122"/>
      <c r="Q31" s="122"/>
    </row>
    <row r="32" spans="2:17" ht="13.25">
      <c r="B32" s="128" t="s">
        <v>43</v>
      </c>
      <c r="C32" s="129">
        <v>213</v>
      </c>
      <c r="D32" s="129">
        <v>207</v>
      </c>
      <c r="E32" s="142">
        <v>206</v>
      </c>
      <c r="F32" s="122"/>
      <c r="G32" s="122"/>
      <c r="H32" s="122"/>
      <c r="I32" s="122"/>
      <c r="J32" s="122"/>
      <c r="K32" s="122"/>
      <c r="L32" s="122"/>
      <c r="M32" s="122"/>
      <c r="N32" s="122"/>
      <c r="O32" s="122"/>
      <c r="P32" s="122"/>
      <c r="Q32" s="122"/>
    </row>
    <row r="33" spans="2:17" ht="13.25">
      <c r="B33" s="128" t="s">
        <v>44</v>
      </c>
      <c r="C33" s="129">
        <v>163120</v>
      </c>
      <c r="D33" s="129">
        <v>158753</v>
      </c>
      <c r="E33" s="142">
        <v>162428</v>
      </c>
      <c r="F33" s="122"/>
      <c r="G33" s="122"/>
      <c r="H33" s="122"/>
      <c r="I33" s="122"/>
      <c r="J33" s="122"/>
      <c r="K33" s="122"/>
      <c r="L33" s="122"/>
      <c r="M33" s="122"/>
      <c r="N33" s="122"/>
      <c r="O33" s="122"/>
      <c r="P33" s="122"/>
      <c r="Q33" s="122"/>
    </row>
    <row r="34" spans="2:17" ht="13.25">
      <c r="B34" s="128" t="s">
        <v>25</v>
      </c>
      <c r="C34" s="129">
        <v>447</v>
      </c>
      <c r="D34" s="129">
        <v>435</v>
      </c>
      <c r="E34" s="142">
        <v>444</v>
      </c>
      <c r="F34" s="122"/>
      <c r="G34" s="122"/>
      <c r="H34" s="122"/>
      <c r="I34" s="122"/>
      <c r="J34" s="122"/>
      <c r="K34" s="122"/>
      <c r="L34" s="122"/>
      <c r="M34" s="122"/>
      <c r="N34" s="122"/>
      <c r="O34" s="122"/>
      <c r="P34" s="122"/>
      <c r="Q34" s="122"/>
    </row>
    <row r="35" spans="2:17" ht="13.25">
      <c r="B35" s="135" t="s">
        <v>26</v>
      </c>
      <c r="C35" s="143">
        <v>27</v>
      </c>
      <c r="D35" s="143">
        <v>25</v>
      </c>
      <c r="E35" s="144">
        <v>25</v>
      </c>
      <c r="F35" s="122"/>
      <c r="G35" s="122"/>
      <c r="H35" s="122"/>
      <c r="I35" s="122"/>
      <c r="J35" s="122"/>
      <c r="K35" s="122"/>
      <c r="L35" s="122"/>
      <c r="M35" s="122"/>
      <c r="N35" s="122"/>
      <c r="O35" s="122"/>
      <c r="P35" s="122"/>
      <c r="Q35" s="122"/>
    </row>
    <row r="36" spans="2:17" ht="13.25">
      <c r="B36" s="139"/>
      <c r="C36" s="139"/>
      <c r="D36" s="139"/>
      <c r="E36" s="139"/>
      <c r="F36" s="139"/>
      <c r="G36" s="122"/>
      <c r="H36" s="122"/>
      <c r="I36" s="122"/>
      <c r="J36" s="122"/>
      <c r="K36" s="122"/>
      <c r="L36" s="122"/>
      <c r="M36" s="122"/>
      <c r="N36" s="122"/>
      <c r="O36" s="122"/>
      <c r="P36" s="122"/>
      <c r="Q36" s="122"/>
    </row>
    <row r="37" spans="2:17" ht="13.25">
      <c r="B37" s="122"/>
      <c r="C37" s="122"/>
      <c r="D37" s="122"/>
      <c r="E37" s="122"/>
      <c r="F37" s="122"/>
      <c r="G37" s="122"/>
      <c r="H37" s="122"/>
      <c r="I37" s="122"/>
      <c r="J37" s="122"/>
      <c r="K37" s="122"/>
      <c r="L37" s="122"/>
      <c r="M37" s="122"/>
      <c r="N37" s="122"/>
      <c r="O37" s="122"/>
      <c r="P37" s="122"/>
      <c r="Q37" s="122"/>
    </row>
    <row r="38" spans="2:17" ht="13.25">
      <c r="B38" s="145" t="s">
        <v>75</v>
      </c>
      <c r="C38" s="145"/>
      <c r="D38" s="145"/>
      <c r="E38" s="145"/>
      <c r="F38" s="145"/>
      <c r="G38" s="145"/>
      <c r="H38" s="145"/>
      <c r="I38" s="145"/>
      <c r="J38" s="145"/>
      <c r="K38" s="145"/>
      <c r="L38" s="145"/>
      <c r="M38" s="122"/>
      <c r="N38" s="122"/>
      <c r="O38" s="122"/>
      <c r="P38" s="122"/>
      <c r="Q38" s="122"/>
    </row>
    <row r="39" spans="2:17" ht="13.25">
      <c r="B39" s="145"/>
      <c r="C39" s="145"/>
      <c r="D39" s="145"/>
      <c r="E39" s="145"/>
      <c r="F39" s="145"/>
      <c r="G39" s="145"/>
      <c r="H39" s="145"/>
      <c r="I39" s="145"/>
      <c r="J39" s="145"/>
      <c r="K39" s="145"/>
      <c r="L39" s="145"/>
      <c r="M39" s="122"/>
      <c r="N39" s="122"/>
      <c r="O39" s="122"/>
      <c r="P39" s="122"/>
      <c r="Q39" s="122"/>
    </row>
    <row r="40" spans="2:17" ht="13.25">
      <c r="B40" s="146"/>
      <c r="C40" s="147">
        <v>2024</v>
      </c>
      <c r="D40" s="147">
        <v>2023</v>
      </c>
      <c r="E40" s="147">
        <v>2022</v>
      </c>
      <c r="F40" s="147">
        <v>2021</v>
      </c>
      <c r="G40" s="148">
        <v>2020</v>
      </c>
      <c r="H40" s="147">
        <v>2019</v>
      </c>
      <c r="I40" s="148">
        <v>2018</v>
      </c>
      <c r="J40" s="147">
        <v>2017</v>
      </c>
      <c r="K40" s="148">
        <v>2016</v>
      </c>
      <c r="L40" s="148">
        <v>2015</v>
      </c>
      <c r="M40" s="122"/>
      <c r="N40" s="122"/>
      <c r="O40" s="122"/>
      <c r="P40" s="122"/>
      <c r="Q40" s="122"/>
    </row>
    <row r="41" spans="2:17" ht="13.25">
      <c r="B41" s="149" t="s">
        <v>76</v>
      </c>
      <c r="C41" s="150"/>
      <c r="D41" s="150"/>
      <c r="E41" s="151"/>
      <c r="F41" s="150"/>
      <c r="G41" s="151"/>
      <c r="H41" s="150">
        <v>0</v>
      </c>
      <c r="I41" s="151">
        <v>0</v>
      </c>
      <c r="J41" s="150">
        <v>0</v>
      </c>
      <c r="K41" s="152">
        <v>0</v>
      </c>
      <c r="L41" s="152">
        <v>0</v>
      </c>
      <c r="M41" s="122"/>
      <c r="N41" s="122"/>
      <c r="O41" s="122"/>
      <c r="P41" s="122"/>
      <c r="Q41" s="122"/>
    </row>
    <row r="42" spans="2:17" ht="13.25">
      <c r="B42" s="149" t="s">
        <v>77</v>
      </c>
      <c r="C42" s="150"/>
      <c r="D42" s="150"/>
      <c r="E42" s="153"/>
      <c r="F42" s="150"/>
      <c r="G42" s="153"/>
      <c r="H42" s="150">
        <v>0</v>
      </c>
      <c r="I42" s="153">
        <v>0</v>
      </c>
      <c r="J42" s="150">
        <v>0</v>
      </c>
      <c r="K42" s="152">
        <v>0</v>
      </c>
      <c r="L42" s="152">
        <v>0</v>
      </c>
      <c r="M42" s="122"/>
      <c r="N42" s="122"/>
      <c r="O42" s="122"/>
      <c r="P42" s="122"/>
      <c r="Q42" s="122"/>
    </row>
    <row r="43" spans="2:17" ht="13.25">
      <c r="B43" s="149" t="s">
        <v>78</v>
      </c>
      <c r="C43" s="150">
        <v>68</v>
      </c>
      <c r="D43" s="150"/>
      <c r="E43" s="151"/>
      <c r="F43" s="150"/>
      <c r="G43" s="151"/>
      <c r="H43" s="150">
        <v>0</v>
      </c>
      <c r="I43" s="151">
        <v>108</v>
      </c>
      <c r="J43" s="150">
        <v>0</v>
      </c>
      <c r="K43" s="152">
        <v>190</v>
      </c>
      <c r="L43" s="152">
        <v>6</v>
      </c>
      <c r="M43" s="122"/>
      <c r="N43" s="122"/>
      <c r="O43" s="122"/>
      <c r="P43" s="122"/>
      <c r="Q43" s="122"/>
    </row>
    <row r="44" spans="2:17" ht="13.25">
      <c r="B44" s="149" t="s">
        <v>79</v>
      </c>
      <c r="C44" s="150">
        <v>71</v>
      </c>
      <c r="D44" s="150">
        <v>147</v>
      </c>
      <c r="E44" s="153">
        <v>103</v>
      </c>
      <c r="F44" s="150">
        <v>98</v>
      </c>
      <c r="G44" s="153"/>
      <c r="H44" s="150">
        <v>193</v>
      </c>
      <c r="I44" s="153">
        <v>94</v>
      </c>
      <c r="J44" s="150">
        <v>242</v>
      </c>
      <c r="K44" s="152">
        <v>46</v>
      </c>
      <c r="L44" s="152">
        <v>68</v>
      </c>
      <c r="M44" s="122"/>
      <c r="N44" s="122"/>
      <c r="O44" s="122"/>
      <c r="P44" s="122"/>
      <c r="Q44" s="122"/>
    </row>
    <row r="45" spans="2:17" ht="13.25">
      <c r="B45" s="149" t="s">
        <v>80</v>
      </c>
      <c r="C45" s="150"/>
      <c r="D45" s="150"/>
      <c r="E45" s="150"/>
      <c r="F45" s="150"/>
      <c r="G45" s="151"/>
      <c r="H45" s="150"/>
      <c r="I45" s="151"/>
      <c r="J45" s="150">
        <v>0</v>
      </c>
      <c r="K45" s="152">
        <v>0</v>
      </c>
      <c r="L45" s="152">
        <v>0</v>
      </c>
      <c r="M45" s="122"/>
      <c r="N45" s="122"/>
      <c r="O45" s="122"/>
      <c r="P45" s="122"/>
      <c r="Q45" s="122"/>
    </row>
    <row r="46" spans="2:17" ht="13.25">
      <c r="B46" s="149" t="s">
        <v>81</v>
      </c>
      <c r="C46" s="150"/>
      <c r="D46" s="150"/>
      <c r="E46" s="153"/>
      <c r="F46" s="150"/>
      <c r="G46" s="153"/>
      <c r="H46" s="150"/>
      <c r="I46" s="153"/>
      <c r="J46" s="150">
        <v>0</v>
      </c>
      <c r="K46" s="152">
        <v>0</v>
      </c>
      <c r="L46" s="152">
        <v>0</v>
      </c>
      <c r="M46" s="122"/>
      <c r="N46" s="122"/>
      <c r="O46" s="122"/>
      <c r="P46" s="122"/>
      <c r="Q46" s="122"/>
    </row>
    <row r="47" spans="2:17" ht="13.25">
      <c r="B47" s="149" t="s">
        <v>82</v>
      </c>
      <c r="C47" s="150">
        <v>339</v>
      </c>
      <c r="D47" s="150">
        <v>668</v>
      </c>
      <c r="E47" s="151">
        <v>677</v>
      </c>
      <c r="F47" s="150">
        <v>1205</v>
      </c>
      <c r="G47" s="151">
        <v>956</v>
      </c>
      <c r="H47" s="150">
        <v>318</v>
      </c>
      <c r="I47" s="151">
        <v>229</v>
      </c>
      <c r="J47" s="150">
        <v>423</v>
      </c>
      <c r="K47" s="152">
        <v>355</v>
      </c>
      <c r="L47" s="152">
        <v>460</v>
      </c>
      <c r="M47" s="122"/>
      <c r="N47" s="122"/>
      <c r="O47" s="122"/>
      <c r="P47" s="122"/>
      <c r="Q47" s="122"/>
    </row>
    <row r="48" spans="2:17" ht="13.25">
      <c r="B48" s="149" t="s">
        <v>83</v>
      </c>
      <c r="C48" s="150">
        <v>433</v>
      </c>
      <c r="D48" s="150">
        <v>1301</v>
      </c>
      <c r="E48" s="153">
        <v>904</v>
      </c>
      <c r="F48" s="150">
        <v>1066</v>
      </c>
      <c r="G48" s="153">
        <v>889</v>
      </c>
      <c r="H48" s="150">
        <v>654</v>
      </c>
      <c r="I48" s="153">
        <v>533</v>
      </c>
      <c r="J48" s="150">
        <v>507</v>
      </c>
      <c r="K48" s="152">
        <v>668</v>
      </c>
      <c r="L48" s="152">
        <v>635</v>
      </c>
      <c r="M48" s="122"/>
      <c r="N48" s="122"/>
      <c r="O48" s="122"/>
      <c r="P48" s="122"/>
      <c r="Q48" s="122"/>
    </row>
    <row r="49" spans="2:17" ht="13.25">
      <c r="B49" s="149" t="s">
        <v>84</v>
      </c>
      <c r="C49" s="150">
        <v>8</v>
      </c>
      <c r="D49" s="150">
        <v>61</v>
      </c>
      <c r="E49" s="151"/>
      <c r="F49" s="150"/>
      <c r="G49" s="151"/>
      <c r="H49" s="150"/>
      <c r="I49" s="151">
        <v>11</v>
      </c>
      <c r="J49" s="150">
        <v>0</v>
      </c>
      <c r="K49" s="152">
        <v>0</v>
      </c>
      <c r="L49" s="152">
        <v>0</v>
      </c>
      <c r="M49" s="122"/>
      <c r="N49" s="122"/>
      <c r="O49" s="122"/>
      <c r="P49" s="122"/>
      <c r="Q49" s="122"/>
    </row>
    <row r="50" spans="2:17" ht="13.25">
      <c r="B50" s="149" t="s">
        <v>85</v>
      </c>
      <c r="C50" s="150"/>
      <c r="D50" s="150"/>
      <c r="E50" s="153"/>
      <c r="F50" s="150"/>
      <c r="G50" s="153"/>
      <c r="H50" s="150"/>
      <c r="I50" s="153"/>
      <c r="J50" s="150">
        <v>0</v>
      </c>
      <c r="K50" s="152">
        <v>0</v>
      </c>
      <c r="L50" s="152">
        <v>0</v>
      </c>
      <c r="M50" s="122"/>
      <c r="N50" s="122"/>
      <c r="O50" s="122"/>
      <c r="P50" s="122"/>
      <c r="Q50" s="122"/>
    </row>
    <row r="51" spans="2:17" ht="13.25">
      <c r="B51" s="149" t="s">
        <v>86</v>
      </c>
      <c r="C51" s="150"/>
      <c r="D51" s="150"/>
      <c r="E51" s="151"/>
      <c r="F51" s="150"/>
      <c r="G51" s="151"/>
      <c r="H51" s="150"/>
      <c r="I51" s="151"/>
      <c r="J51" s="150">
        <v>0</v>
      </c>
      <c r="K51" s="152">
        <v>0</v>
      </c>
      <c r="L51" s="152">
        <v>0</v>
      </c>
      <c r="M51" s="122"/>
      <c r="N51" s="122"/>
      <c r="O51" s="122"/>
      <c r="P51" s="122"/>
      <c r="Q51" s="122"/>
    </row>
    <row r="52" spans="2:17" ht="13.25">
      <c r="B52" s="149" t="s">
        <v>87</v>
      </c>
      <c r="C52" s="150"/>
      <c r="D52" s="150"/>
      <c r="E52" s="153"/>
      <c r="F52" s="150"/>
      <c r="G52" s="153"/>
      <c r="H52" s="150"/>
      <c r="I52" s="153"/>
      <c r="J52" s="150">
        <v>0</v>
      </c>
      <c r="K52" s="152">
        <v>0</v>
      </c>
      <c r="L52" s="152">
        <v>0</v>
      </c>
      <c r="M52" s="122"/>
      <c r="N52" s="122"/>
      <c r="O52" s="122"/>
      <c r="P52" s="122"/>
      <c r="Q52" s="122"/>
    </row>
    <row r="53" spans="2:17" ht="13.25">
      <c r="B53" s="154" t="s">
        <v>66</v>
      </c>
      <c r="C53" s="155">
        <f>SUM(C41:C52)</f>
        <v>919</v>
      </c>
      <c r="D53" s="155">
        <f>SUM(D41:D52)</f>
        <v>2177</v>
      </c>
      <c r="E53" s="155">
        <v>1684</v>
      </c>
      <c r="F53" s="155">
        <v>2369</v>
      </c>
      <c r="G53" s="155">
        <v>1845</v>
      </c>
      <c r="H53" s="155">
        <v>1165</v>
      </c>
      <c r="I53" s="155">
        <v>975</v>
      </c>
      <c r="J53" s="155">
        <v>1172</v>
      </c>
      <c r="K53" s="155">
        <v>1259</v>
      </c>
      <c r="L53" s="155">
        <v>1169</v>
      </c>
      <c r="M53" s="122"/>
      <c r="N53" s="122"/>
      <c r="O53" s="122"/>
      <c r="P53" s="122"/>
      <c r="Q53" s="122"/>
    </row>
    <row r="54" spans="2:17" ht="13.25">
      <c r="B54" s="122"/>
      <c r="C54" s="122"/>
      <c r="D54" s="122"/>
      <c r="E54" s="122"/>
      <c r="F54" s="122"/>
      <c r="G54" s="122"/>
      <c r="H54" s="122"/>
      <c r="I54" s="122"/>
      <c r="J54" s="122"/>
      <c r="K54" s="122"/>
      <c r="L54" s="122"/>
      <c r="M54" s="122"/>
      <c r="N54" s="122"/>
      <c r="O54" s="122"/>
      <c r="P54" s="122"/>
      <c r="Q54" s="122"/>
    </row>
    <row r="55" spans="2:17" ht="13.25">
      <c r="B55" s="122" t="s">
        <v>88</v>
      </c>
      <c r="C55" s="122"/>
      <c r="D55" s="122"/>
      <c r="E55" s="122"/>
      <c r="F55" s="122"/>
      <c r="G55" s="122"/>
      <c r="H55" s="122"/>
      <c r="I55" s="122"/>
      <c r="J55" s="122"/>
      <c r="K55" s="122"/>
      <c r="L55" s="122"/>
      <c r="M55" s="122"/>
      <c r="N55" s="122"/>
      <c r="O55" s="122"/>
      <c r="P55" s="122"/>
      <c r="Q55" s="122"/>
    </row>
    <row r="56" spans="2:17" ht="13.25">
      <c r="B56" s="122"/>
      <c r="C56" s="122"/>
      <c r="D56" s="122"/>
      <c r="E56" s="122"/>
      <c r="F56" s="122"/>
      <c r="G56" s="122"/>
      <c r="H56" s="122"/>
      <c r="I56" s="122"/>
      <c r="J56" s="122"/>
      <c r="K56" s="122"/>
      <c r="L56" s="122"/>
      <c r="M56" s="122"/>
      <c r="N56" s="122"/>
      <c r="O56" s="122"/>
      <c r="P56" s="122"/>
      <c r="Q56" s="122"/>
    </row>
    <row r="57" spans="2:17" ht="13.25">
      <c r="B57" s="122"/>
      <c r="C57" s="122"/>
      <c r="D57" s="122"/>
      <c r="E57" s="122"/>
      <c r="F57" s="122"/>
      <c r="G57" s="122"/>
      <c r="H57" s="122"/>
      <c r="I57" s="122"/>
      <c r="J57" s="122"/>
      <c r="K57" s="122"/>
      <c r="L57" s="122"/>
      <c r="M57" s="122"/>
      <c r="N57" s="122"/>
      <c r="O57" s="122"/>
      <c r="P57" s="122"/>
      <c r="Q57" s="122"/>
    </row>
    <row r="58" spans="2:17" ht="13.25">
      <c r="B58" s="122"/>
      <c r="C58" s="122"/>
      <c r="D58" s="122"/>
      <c r="E58" s="122"/>
      <c r="F58" s="122"/>
      <c r="G58" s="122"/>
      <c r="H58" s="122"/>
      <c r="I58" s="122"/>
      <c r="J58" s="122"/>
      <c r="K58" s="122"/>
      <c r="L58" s="122"/>
      <c r="M58" s="122"/>
      <c r="N58" s="122"/>
      <c r="O58" s="122"/>
      <c r="P58" s="122"/>
      <c r="Q58" s="122"/>
    </row>
    <row r="59" spans="2:17" ht="13.25">
      <c r="B59" s="122"/>
      <c r="C59" s="122"/>
      <c r="D59" s="122"/>
      <c r="E59" s="122"/>
      <c r="F59" s="122"/>
      <c r="G59" s="122"/>
      <c r="H59" s="122"/>
      <c r="I59" s="122"/>
      <c r="J59" s="122"/>
      <c r="K59" s="122"/>
      <c r="L59" s="122"/>
      <c r="M59" s="122"/>
      <c r="N59" s="122"/>
      <c r="O59" s="122"/>
      <c r="P59" s="122"/>
      <c r="Q59" s="122"/>
    </row>
    <row r="60" spans="2:17" ht="13.25">
      <c r="B60" s="122"/>
      <c r="C60" s="122"/>
      <c r="D60" s="122"/>
      <c r="E60" s="122"/>
      <c r="F60" s="122"/>
      <c r="G60" s="122"/>
      <c r="H60" s="122"/>
      <c r="I60" s="122"/>
      <c r="J60" s="122"/>
      <c r="K60" s="122"/>
      <c r="L60" s="122"/>
      <c r="M60" s="122"/>
      <c r="N60" s="122"/>
      <c r="O60" s="122"/>
      <c r="P60" s="122"/>
      <c r="Q60" s="122"/>
    </row>
    <row r="61" spans="2:17" ht="13.25">
      <c r="B61" s="122"/>
      <c r="C61" s="122"/>
      <c r="D61" s="122"/>
      <c r="E61" s="122"/>
      <c r="F61" s="122"/>
      <c r="G61" s="122"/>
      <c r="H61" s="122"/>
      <c r="I61" s="122"/>
      <c r="J61" s="122"/>
      <c r="K61" s="122"/>
      <c r="L61" s="122"/>
      <c r="M61" s="122"/>
      <c r="N61" s="122"/>
      <c r="O61" s="122"/>
      <c r="P61" s="122"/>
      <c r="Q61" s="122"/>
    </row>
    <row r="62" spans="2:17" ht="13.25">
      <c r="B62" s="122"/>
      <c r="C62" s="122"/>
      <c r="D62" s="122"/>
      <c r="E62" s="122"/>
      <c r="F62" s="122"/>
      <c r="G62" s="122"/>
      <c r="H62" s="122"/>
      <c r="I62" s="122"/>
      <c r="J62" s="122"/>
      <c r="K62" s="122"/>
      <c r="L62" s="122"/>
      <c r="M62" s="122"/>
      <c r="N62" s="122"/>
      <c r="O62" s="122"/>
      <c r="P62" s="122"/>
      <c r="Q62" s="122"/>
    </row>
    <row r="63" spans="2:17" ht="13.25">
      <c r="B63" s="122"/>
      <c r="C63" s="122"/>
      <c r="D63" s="122"/>
      <c r="E63" s="122"/>
      <c r="F63" s="122"/>
      <c r="G63" s="122"/>
      <c r="H63" s="122"/>
      <c r="I63" s="122"/>
      <c r="J63" s="122"/>
      <c r="K63" s="122"/>
      <c r="L63" s="122"/>
      <c r="M63" s="122"/>
      <c r="N63" s="122"/>
      <c r="O63" s="122"/>
      <c r="P63" s="122"/>
      <c r="Q63" s="122"/>
    </row>
    <row r="64" spans="2:17" ht="13.25">
      <c r="B64" s="122"/>
      <c r="C64" s="122"/>
      <c r="D64" s="122"/>
      <c r="E64" s="122"/>
      <c r="F64" s="122"/>
      <c r="G64" s="122"/>
      <c r="H64" s="122"/>
      <c r="I64" s="122"/>
      <c r="J64" s="122"/>
      <c r="K64" s="122"/>
      <c r="L64" s="122"/>
      <c r="M64" s="122"/>
      <c r="N64" s="122"/>
      <c r="O64" s="122"/>
      <c r="P64" s="122"/>
      <c r="Q64" s="122"/>
    </row>
    <row r="65" spans="2:17" ht="13.25">
      <c r="B65" s="122"/>
      <c r="C65" s="122"/>
      <c r="D65" s="122"/>
      <c r="E65" s="122"/>
      <c r="F65" s="122"/>
      <c r="G65" s="122"/>
      <c r="H65" s="122"/>
      <c r="I65" s="122"/>
      <c r="J65" s="122"/>
      <c r="K65" s="122"/>
      <c r="L65" s="122"/>
      <c r="M65" s="122"/>
      <c r="N65" s="122"/>
      <c r="O65" s="122"/>
      <c r="P65" s="122"/>
      <c r="Q65" s="122"/>
    </row>
    <row r="66" spans="2:17" ht="13.25">
      <c r="B66" s="122"/>
      <c r="C66" s="122"/>
      <c r="D66" s="122"/>
      <c r="E66" s="122"/>
      <c r="F66" s="122"/>
      <c r="G66" s="122"/>
      <c r="H66" s="122"/>
      <c r="I66" s="122"/>
      <c r="J66" s="122"/>
      <c r="K66" s="122"/>
      <c r="L66" s="122"/>
      <c r="M66" s="122"/>
      <c r="N66" s="122"/>
      <c r="O66" s="122"/>
      <c r="P66" s="122"/>
      <c r="Q66" s="122"/>
    </row>
    <row r="67" spans="2:17" ht="13.25">
      <c r="B67" s="122"/>
      <c r="C67" s="122"/>
      <c r="D67" s="122"/>
      <c r="E67" s="122"/>
      <c r="F67" s="122"/>
      <c r="G67" s="122"/>
      <c r="H67" s="122"/>
      <c r="I67" s="122"/>
      <c r="J67" s="122"/>
      <c r="K67" s="122"/>
      <c r="L67" s="122"/>
      <c r="M67" s="122"/>
      <c r="N67" s="122"/>
      <c r="O67" s="122"/>
      <c r="P67" s="122"/>
      <c r="Q67" s="122"/>
    </row>
    <row r="68" spans="2:17" ht="13.25">
      <c r="B68" s="122"/>
      <c r="C68" s="122"/>
      <c r="D68" s="122"/>
      <c r="E68" s="122"/>
      <c r="F68" s="122"/>
      <c r="G68" s="122"/>
      <c r="H68" s="122"/>
      <c r="I68" s="122"/>
      <c r="J68" s="122"/>
      <c r="K68" s="122"/>
      <c r="L68" s="122"/>
      <c r="M68" s="122"/>
      <c r="N68" s="122"/>
      <c r="O68" s="122"/>
      <c r="P68" s="122"/>
      <c r="Q68" s="122"/>
    </row>
    <row r="69" spans="2:17" ht="13.25">
      <c r="B69" s="122"/>
      <c r="C69" s="122"/>
      <c r="D69" s="122"/>
      <c r="E69" s="122"/>
      <c r="F69" s="122"/>
      <c r="G69" s="122"/>
      <c r="H69" s="122"/>
      <c r="I69" s="122"/>
      <c r="J69" s="122"/>
      <c r="K69" s="122"/>
      <c r="L69" s="122"/>
      <c r="M69" s="122"/>
      <c r="N69" s="122"/>
      <c r="O69" s="122"/>
      <c r="P69" s="122"/>
      <c r="Q69" s="122"/>
    </row>
    <row r="70" spans="2:17" ht="13.25">
      <c r="B70" s="122"/>
      <c r="C70" s="122"/>
      <c r="D70" s="122"/>
      <c r="E70" s="122"/>
      <c r="F70" s="122"/>
      <c r="G70" s="122"/>
      <c r="H70" s="122"/>
      <c r="I70" s="122"/>
      <c r="J70" s="122"/>
      <c r="K70" s="122"/>
      <c r="L70" s="122"/>
      <c r="M70" s="122"/>
      <c r="N70" s="122"/>
      <c r="O70" s="122"/>
      <c r="P70" s="122"/>
      <c r="Q70" s="122"/>
    </row>
    <row r="71" spans="2:17" ht="13.25">
      <c r="B71" s="122"/>
      <c r="C71" s="122"/>
      <c r="D71" s="122"/>
      <c r="E71" s="122"/>
      <c r="F71" s="122"/>
      <c r="G71" s="122"/>
      <c r="H71" s="122"/>
      <c r="I71" s="122"/>
      <c r="J71" s="122"/>
      <c r="K71" s="122"/>
      <c r="L71" s="122"/>
      <c r="M71" s="122"/>
      <c r="N71" s="122"/>
      <c r="O71" s="122"/>
      <c r="P71" s="122"/>
      <c r="Q71" s="122"/>
    </row>
    <row r="72" spans="2:17" ht="13.25">
      <c r="B72" s="122"/>
      <c r="C72" s="122"/>
      <c r="D72" s="122"/>
      <c r="E72" s="122"/>
      <c r="F72" s="122"/>
      <c r="G72" s="122"/>
      <c r="H72" s="122"/>
      <c r="I72" s="122"/>
      <c r="J72" s="122"/>
      <c r="K72" s="122"/>
      <c r="L72" s="122"/>
      <c r="M72" s="122"/>
      <c r="N72" s="122"/>
      <c r="O72" s="122"/>
      <c r="P72" s="122"/>
      <c r="Q72" s="122"/>
    </row>
    <row r="73" spans="2:17" ht="13.25">
      <c r="B73" s="122"/>
      <c r="C73" s="122"/>
      <c r="D73" s="122"/>
      <c r="E73" s="122"/>
      <c r="F73" s="122"/>
      <c r="G73" s="122"/>
      <c r="H73" s="122"/>
      <c r="I73" s="122"/>
      <c r="J73" s="122"/>
      <c r="K73" s="122"/>
      <c r="L73" s="122"/>
      <c r="M73" s="122"/>
      <c r="N73" s="122"/>
      <c r="O73" s="122"/>
      <c r="P73" s="122"/>
      <c r="Q73" s="122"/>
    </row>
    <row r="74" spans="2:17" ht="13.25">
      <c r="B74" s="122"/>
      <c r="C74" s="122"/>
      <c r="D74" s="122"/>
      <c r="E74" s="122"/>
      <c r="F74" s="122"/>
      <c r="G74" s="122"/>
      <c r="H74" s="122"/>
      <c r="I74" s="122"/>
      <c r="J74" s="122"/>
      <c r="K74" s="122"/>
      <c r="L74" s="122"/>
      <c r="M74" s="122"/>
      <c r="N74" s="122"/>
      <c r="O74" s="122"/>
      <c r="P74" s="122"/>
      <c r="Q74" s="122"/>
    </row>
  </sheetData>
  <mergeCells count="2">
    <mergeCell ref="B2:G2"/>
    <mergeCell ref="B28:E28"/>
  </mergeCells>
  <pageMargins left="0" right="0" top="0.39370078740157483" bottom="0.39370078740157483" header="0" footer="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701E-1A1D-4793-9AAD-56DB7B1A60F4}">
  <dimension ref="A2:F26"/>
  <sheetViews>
    <sheetView workbookViewId="0"/>
  </sheetViews>
  <sheetFormatPr defaultRowHeight="12.7"/>
  <cols>
    <col min="1" max="6" width="12.33203125" customWidth="1"/>
  </cols>
  <sheetData>
    <row r="2" spans="1:6" ht="13.25">
      <c r="A2" s="1"/>
      <c r="B2" s="157" t="s">
        <v>89</v>
      </c>
      <c r="C2" s="158" t="s">
        <v>90</v>
      </c>
      <c r="D2" s="159"/>
      <c r="E2" s="160"/>
      <c r="F2" s="1"/>
    </row>
    <row r="3" spans="1:6" ht="26.5">
      <c r="A3" s="1"/>
      <c r="B3" s="161" t="s">
        <v>91</v>
      </c>
      <c r="C3" s="162">
        <v>1476</v>
      </c>
      <c r="D3" s="163"/>
      <c r="E3" s="125"/>
      <c r="F3" s="1"/>
    </row>
    <row r="4" spans="1:6" ht="26.5">
      <c r="A4" s="1"/>
      <c r="B4" s="161" t="s">
        <v>92</v>
      </c>
      <c r="C4" s="162">
        <v>3410</v>
      </c>
      <c r="D4" s="163"/>
      <c r="E4" s="125"/>
      <c r="F4" s="1"/>
    </row>
    <row r="5" spans="1:6" ht="26.5">
      <c r="A5" s="1"/>
      <c r="B5" s="161" t="s">
        <v>93</v>
      </c>
      <c r="C5" s="162">
        <v>743</v>
      </c>
      <c r="D5" s="163"/>
      <c r="E5" s="125"/>
      <c r="F5" s="1"/>
    </row>
    <row r="6" spans="1:6" ht="26.5">
      <c r="A6" s="1"/>
      <c r="B6" s="161" t="s">
        <v>94</v>
      </c>
      <c r="C6" s="162">
        <v>1229</v>
      </c>
      <c r="D6" s="163"/>
      <c r="E6" s="125"/>
      <c r="F6" s="1"/>
    </row>
    <row r="7" spans="1:6" ht="26.5">
      <c r="A7" s="1"/>
      <c r="B7" s="161" t="s">
        <v>95</v>
      </c>
      <c r="C7" s="162">
        <v>1336</v>
      </c>
      <c r="D7" s="163"/>
      <c r="E7" s="125"/>
      <c r="F7" s="1"/>
    </row>
    <row r="8" spans="1:6" ht="26.5">
      <c r="A8" s="1"/>
      <c r="B8" s="161" t="s">
        <v>96</v>
      </c>
      <c r="C8" s="162">
        <v>1680</v>
      </c>
      <c r="D8" s="163"/>
      <c r="E8" s="125"/>
      <c r="F8" s="1"/>
    </row>
    <row r="9" spans="1:6" ht="26.5">
      <c r="A9" s="1"/>
      <c r="B9" s="161" t="s">
        <v>97</v>
      </c>
      <c r="C9" s="162">
        <v>301</v>
      </c>
      <c r="D9" s="163"/>
      <c r="E9" s="125"/>
      <c r="F9" s="1"/>
    </row>
    <row r="10" spans="1:6" ht="26.5">
      <c r="A10" s="1"/>
      <c r="B10" s="161" t="s">
        <v>98</v>
      </c>
      <c r="C10" s="162">
        <v>332</v>
      </c>
      <c r="D10" s="163"/>
      <c r="E10" s="125"/>
      <c r="F10" s="1"/>
    </row>
    <row r="11" spans="1:6" ht="26.5">
      <c r="A11" s="1"/>
      <c r="B11" s="164" t="s">
        <v>99</v>
      </c>
      <c r="C11" s="165">
        <f>SUM(C3:C10)</f>
        <v>10507</v>
      </c>
      <c r="D11" s="163"/>
      <c r="E11" s="125"/>
      <c r="F11" s="1"/>
    </row>
    <row r="12" spans="1:6" ht="13.25">
      <c r="A12" s="1"/>
      <c r="B12" s="161"/>
      <c r="C12" s="163"/>
      <c r="D12" s="163"/>
      <c r="E12" s="125"/>
      <c r="F12" s="1"/>
    </row>
    <row r="13" spans="1:6" ht="13.25">
      <c r="A13" s="1"/>
      <c r="B13" s="161"/>
      <c r="C13" s="163"/>
      <c r="D13" s="163"/>
      <c r="E13" s="125"/>
      <c r="F13" s="1"/>
    </row>
    <row r="14" spans="1:6" ht="13.25">
      <c r="A14" s="1"/>
      <c r="B14" s="161"/>
      <c r="C14" s="163"/>
      <c r="D14" s="163"/>
      <c r="E14" s="125"/>
      <c r="F14" s="1"/>
    </row>
    <row r="15" spans="1:6" ht="26.5">
      <c r="A15" s="1"/>
      <c r="B15" s="166" t="s">
        <v>89</v>
      </c>
      <c r="C15" s="167" t="s">
        <v>100</v>
      </c>
      <c r="D15" s="167" t="s">
        <v>101</v>
      </c>
      <c r="E15" s="168" t="s">
        <v>102</v>
      </c>
      <c r="F15" s="1"/>
    </row>
    <row r="16" spans="1:6" ht="26.5">
      <c r="A16" s="1"/>
      <c r="B16" s="161" t="s">
        <v>91</v>
      </c>
      <c r="C16" s="162" t="s">
        <v>103</v>
      </c>
      <c r="D16" s="162" t="s">
        <v>104</v>
      </c>
      <c r="E16" s="169" t="s">
        <v>105</v>
      </c>
      <c r="F16" s="1"/>
    </row>
    <row r="17" spans="1:6" ht="26.5">
      <c r="A17" s="1"/>
      <c r="B17" s="161" t="s">
        <v>92</v>
      </c>
      <c r="C17" s="162" t="s">
        <v>106</v>
      </c>
      <c r="D17" s="162" t="s">
        <v>107</v>
      </c>
      <c r="E17" s="169" t="s">
        <v>108</v>
      </c>
      <c r="F17" s="1"/>
    </row>
    <row r="18" spans="1:6" ht="26.5">
      <c r="A18" s="1"/>
      <c r="B18" s="161" t="s">
        <v>93</v>
      </c>
      <c r="C18" s="162" t="s">
        <v>109</v>
      </c>
      <c r="D18" s="162" t="s">
        <v>110</v>
      </c>
      <c r="E18" s="169" t="s">
        <v>111</v>
      </c>
      <c r="F18" s="1"/>
    </row>
    <row r="19" spans="1:6" ht="26.5">
      <c r="A19" s="1"/>
      <c r="B19" s="161" t="s">
        <v>94</v>
      </c>
      <c r="C19" s="162" t="s">
        <v>112</v>
      </c>
      <c r="D19" s="162" t="s">
        <v>113</v>
      </c>
      <c r="E19" s="169" t="s">
        <v>114</v>
      </c>
      <c r="F19" s="1"/>
    </row>
    <row r="20" spans="1:6" ht="26.5">
      <c r="A20" s="1"/>
      <c r="B20" s="161" t="s">
        <v>95</v>
      </c>
      <c r="C20" s="162" t="s">
        <v>114</v>
      </c>
      <c r="D20" s="162" t="s">
        <v>115</v>
      </c>
      <c r="E20" s="169" t="s">
        <v>116</v>
      </c>
      <c r="F20" s="1"/>
    </row>
    <row r="21" spans="1:6" ht="26.5">
      <c r="A21" s="1"/>
      <c r="B21" s="161" t="s">
        <v>96</v>
      </c>
      <c r="C21" s="162" t="s">
        <v>117</v>
      </c>
      <c r="D21" s="162" t="s">
        <v>118</v>
      </c>
      <c r="E21" s="169" t="s">
        <v>119</v>
      </c>
      <c r="F21" s="1"/>
    </row>
    <row r="22" spans="1:6" ht="26.5">
      <c r="A22" s="1"/>
      <c r="B22" s="161" t="s">
        <v>97</v>
      </c>
      <c r="C22" s="162" t="s">
        <v>120</v>
      </c>
      <c r="D22" s="162" t="s">
        <v>121</v>
      </c>
      <c r="E22" s="169" t="s">
        <v>122</v>
      </c>
      <c r="F22" s="1"/>
    </row>
    <row r="23" spans="1:6" ht="26.5">
      <c r="A23" s="1"/>
      <c r="B23" s="161" t="s">
        <v>98</v>
      </c>
      <c r="C23" s="162" t="s">
        <v>123</v>
      </c>
      <c r="D23" s="162" t="s">
        <v>124</v>
      </c>
      <c r="E23" s="169" t="s">
        <v>125</v>
      </c>
      <c r="F23" s="1"/>
    </row>
    <row r="24" spans="1:6" ht="26.5">
      <c r="A24" s="1"/>
      <c r="B24" s="170" t="s">
        <v>99</v>
      </c>
      <c r="C24" s="171" t="s">
        <v>126</v>
      </c>
      <c r="D24" s="171" t="s">
        <v>127</v>
      </c>
      <c r="E24" s="172" t="s">
        <v>128</v>
      </c>
      <c r="F24" s="1"/>
    </row>
    <row r="25" spans="1:6">
      <c r="A25" s="1"/>
      <c r="B25" s="1"/>
      <c r="C25" s="1"/>
      <c r="D25" s="1"/>
      <c r="E25" s="1"/>
      <c r="F25" s="1"/>
    </row>
    <row r="26" spans="1:6">
      <c r="A26" s="1"/>
      <c r="B26" s="1"/>
      <c r="C26" s="1"/>
      <c r="D26" s="1"/>
      <c r="E26" s="1"/>
      <c r="F26" s="1"/>
    </row>
  </sheetData>
  <pageMargins left="0" right="0" top="0.39370078740157483" bottom="0.39370078740157483"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CE817-8A37-4074-81FF-F8B9E83DBFFF}">
  <dimension ref="B3:AP39"/>
  <sheetViews>
    <sheetView workbookViewId="0"/>
  </sheetViews>
  <sheetFormatPr defaultRowHeight="12.7"/>
  <cols>
    <col min="1" max="42" width="12.33203125" customWidth="1"/>
  </cols>
  <sheetData>
    <row r="3" spans="2:42">
      <c r="B3" s="173" t="s">
        <v>129</v>
      </c>
      <c r="C3" s="173" t="s">
        <v>130</v>
      </c>
      <c r="D3" s="173" t="s">
        <v>131</v>
      </c>
      <c r="E3" s="173" t="s">
        <v>132</v>
      </c>
      <c r="F3" s="173" t="s">
        <v>133</v>
      </c>
      <c r="G3" s="173" t="s">
        <v>134</v>
      </c>
      <c r="H3" s="173" t="s">
        <v>135</v>
      </c>
      <c r="I3" s="173" t="s">
        <v>136</v>
      </c>
      <c r="J3" s="173" t="s">
        <v>137</v>
      </c>
      <c r="K3" s="173" t="s">
        <v>138</v>
      </c>
      <c r="L3" s="173" t="s">
        <v>139</v>
      </c>
      <c r="M3" s="173" t="s">
        <v>140</v>
      </c>
      <c r="N3" s="173" t="s">
        <v>141</v>
      </c>
      <c r="O3" s="173" t="s">
        <v>142</v>
      </c>
      <c r="P3" s="173" t="s">
        <v>143</v>
      </c>
      <c r="Q3" s="173" t="s">
        <v>144</v>
      </c>
      <c r="R3" s="173" t="s">
        <v>145</v>
      </c>
      <c r="S3" s="173" t="s">
        <v>146</v>
      </c>
      <c r="T3" s="173" t="s">
        <v>147</v>
      </c>
      <c r="U3" s="173" t="s">
        <v>148</v>
      </c>
      <c r="V3" s="173" t="s">
        <v>149</v>
      </c>
      <c r="W3" s="173" t="s">
        <v>150</v>
      </c>
      <c r="X3" s="173" t="s">
        <v>151</v>
      </c>
      <c r="Y3" s="173" t="s">
        <v>152</v>
      </c>
      <c r="Z3" s="173" t="s">
        <v>153</v>
      </c>
      <c r="AA3" s="173" t="s">
        <v>154</v>
      </c>
      <c r="AB3" s="173" t="s">
        <v>155</v>
      </c>
      <c r="AC3" s="173" t="s">
        <v>156</v>
      </c>
      <c r="AD3" s="173" t="s">
        <v>157</v>
      </c>
      <c r="AE3" s="173" t="s">
        <v>158</v>
      </c>
      <c r="AF3" s="173" t="s">
        <v>159</v>
      </c>
      <c r="AG3" s="173" t="s">
        <v>160</v>
      </c>
      <c r="AH3" s="173" t="s">
        <v>161</v>
      </c>
      <c r="AI3" s="173" t="s">
        <v>162</v>
      </c>
      <c r="AJ3" s="173" t="s">
        <v>163</v>
      </c>
      <c r="AK3" s="173" t="s">
        <v>164</v>
      </c>
      <c r="AL3" s="173" t="s">
        <v>165</v>
      </c>
      <c r="AM3" s="173" t="s">
        <v>166</v>
      </c>
      <c r="AN3" s="173" t="s">
        <v>167</v>
      </c>
      <c r="AO3" s="173" t="s">
        <v>168</v>
      </c>
      <c r="AP3" s="173" t="s">
        <v>169</v>
      </c>
    </row>
    <row r="4" spans="2:42">
      <c r="B4" s="173" t="s">
        <v>170</v>
      </c>
      <c r="C4" s="173" t="s">
        <v>171</v>
      </c>
      <c r="D4" s="173" t="s">
        <v>172</v>
      </c>
      <c r="E4" s="174" t="s">
        <v>173</v>
      </c>
      <c r="F4" s="173"/>
      <c r="G4" s="173"/>
      <c r="H4" s="173"/>
      <c r="I4" s="173"/>
      <c r="J4" s="173" t="s">
        <v>174</v>
      </c>
      <c r="K4" s="173" t="s">
        <v>175</v>
      </c>
      <c r="L4" s="173" t="s">
        <v>176</v>
      </c>
      <c r="M4" s="173" t="s">
        <v>6</v>
      </c>
      <c r="N4" s="173" t="s">
        <v>177</v>
      </c>
      <c r="O4" s="173" t="s">
        <v>178</v>
      </c>
      <c r="P4" s="173" t="s">
        <v>179</v>
      </c>
      <c r="Q4" s="173">
        <v>22</v>
      </c>
      <c r="R4" s="173" t="s">
        <v>180</v>
      </c>
      <c r="S4" s="173" t="s">
        <v>181</v>
      </c>
      <c r="T4" s="173" t="s">
        <v>180</v>
      </c>
      <c r="U4" s="173">
        <v>43.2722303576939</v>
      </c>
      <c r="V4" s="173">
        <v>-1.79580137584217</v>
      </c>
      <c r="W4" s="173">
        <v>597718.26013567997</v>
      </c>
      <c r="X4" s="173">
        <v>4791750.1831080001</v>
      </c>
      <c r="Y4" s="173">
        <v>943580010</v>
      </c>
      <c r="Z4" s="173"/>
      <c r="AA4" s="173" t="s">
        <v>182</v>
      </c>
      <c r="AB4" s="173">
        <v>82</v>
      </c>
      <c r="AC4" s="173" t="s">
        <v>183</v>
      </c>
      <c r="AD4" s="173">
        <v>0</v>
      </c>
      <c r="AE4" s="173">
        <v>0</v>
      </c>
      <c r="AF4" s="173">
        <v>0</v>
      </c>
      <c r="AG4" s="173">
        <v>0</v>
      </c>
      <c r="AH4" s="173">
        <v>0</v>
      </c>
      <c r="AI4" s="173">
        <v>0</v>
      </c>
      <c r="AJ4" s="173">
        <v>6</v>
      </c>
      <c r="AK4" s="173">
        <v>6</v>
      </c>
      <c r="AL4" s="173">
        <v>0</v>
      </c>
      <c r="AM4" s="173">
        <v>0</v>
      </c>
      <c r="AN4" s="173" t="s">
        <v>184</v>
      </c>
      <c r="AO4" s="173" t="s">
        <v>184</v>
      </c>
      <c r="AP4" s="173">
        <v>0</v>
      </c>
    </row>
    <row r="5" spans="2:42">
      <c r="B5" s="173" t="s">
        <v>185</v>
      </c>
      <c r="C5" s="173" t="s">
        <v>186</v>
      </c>
      <c r="D5" s="173" t="s">
        <v>187</v>
      </c>
      <c r="E5" s="174" t="s">
        <v>188</v>
      </c>
      <c r="F5" s="173" t="s">
        <v>189</v>
      </c>
      <c r="G5" s="173"/>
      <c r="H5" s="173"/>
      <c r="I5" s="173"/>
      <c r="J5" s="173"/>
      <c r="K5" s="173"/>
      <c r="L5" s="173" t="s">
        <v>176</v>
      </c>
      <c r="M5" s="173" t="s">
        <v>6</v>
      </c>
      <c r="N5" s="173" t="s">
        <v>177</v>
      </c>
      <c r="O5" s="173" t="s">
        <v>190</v>
      </c>
      <c r="P5" s="173" t="s">
        <v>191</v>
      </c>
      <c r="Q5" s="173">
        <v>19</v>
      </c>
      <c r="R5" s="173" t="s">
        <v>180</v>
      </c>
      <c r="S5" s="173" t="s">
        <v>181</v>
      </c>
      <c r="T5" s="173" t="s">
        <v>180</v>
      </c>
      <c r="U5" s="173">
        <v>43.307018423611801</v>
      </c>
      <c r="V5" s="173">
        <v>-1.8502044412938601</v>
      </c>
      <c r="W5" s="173">
        <v>593250.35659984103</v>
      </c>
      <c r="X5" s="173">
        <v>4795551.4093793901</v>
      </c>
      <c r="Y5" s="173"/>
      <c r="Z5" s="173"/>
      <c r="AA5" s="173"/>
      <c r="AB5" s="173">
        <v>9</v>
      </c>
      <c r="AC5" s="173" t="s">
        <v>184</v>
      </c>
      <c r="AD5" s="173">
        <v>0</v>
      </c>
      <c r="AE5" s="173">
        <v>0</v>
      </c>
      <c r="AF5" s="173">
        <v>0</v>
      </c>
      <c r="AG5" s="173">
        <v>0</v>
      </c>
      <c r="AH5" s="173">
        <v>0</v>
      </c>
      <c r="AI5" s="173">
        <v>0</v>
      </c>
      <c r="AJ5" s="173">
        <v>4</v>
      </c>
      <c r="AK5" s="173">
        <v>0</v>
      </c>
      <c r="AL5" s="173">
        <v>0</v>
      </c>
      <c r="AM5" s="173">
        <v>0</v>
      </c>
      <c r="AN5" s="173" t="s">
        <v>184</v>
      </c>
      <c r="AO5" s="173" t="s">
        <v>184</v>
      </c>
      <c r="AP5" s="173">
        <v>0</v>
      </c>
    </row>
    <row r="6" spans="2:42">
      <c r="B6" s="173" t="s">
        <v>192</v>
      </c>
      <c r="C6" s="173" t="s">
        <v>186</v>
      </c>
      <c r="D6" s="173" t="s">
        <v>193</v>
      </c>
      <c r="E6" s="174" t="s">
        <v>194</v>
      </c>
      <c r="F6" s="173" t="s">
        <v>189</v>
      </c>
      <c r="G6" s="173"/>
      <c r="H6" s="173"/>
      <c r="I6" s="173"/>
      <c r="J6" s="173"/>
      <c r="K6" s="173"/>
      <c r="L6" s="173" t="s">
        <v>176</v>
      </c>
      <c r="M6" s="173" t="s">
        <v>6</v>
      </c>
      <c r="N6" s="173" t="s">
        <v>177</v>
      </c>
      <c r="O6" s="173" t="s">
        <v>195</v>
      </c>
      <c r="P6" s="173" t="s">
        <v>196</v>
      </c>
      <c r="Q6" s="173">
        <v>6</v>
      </c>
      <c r="R6" s="173" t="s">
        <v>180</v>
      </c>
      <c r="S6" s="173" t="s">
        <v>181</v>
      </c>
      <c r="T6" s="173" t="s">
        <v>180</v>
      </c>
      <c r="U6" s="173">
        <v>43.295986344690398</v>
      </c>
      <c r="V6" s="173">
        <v>-1.86442988337624</v>
      </c>
      <c r="W6" s="173">
        <v>592113.29590063705</v>
      </c>
      <c r="X6" s="173">
        <v>4794310.4519726802</v>
      </c>
      <c r="Y6" s="173"/>
      <c r="Z6" s="173"/>
      <c r="AA6" s="173"/>
      <c r="AB6" s="173">
        <v>6</v>
      </c>
      <c r="AC6" s="173" t="s">
        <v>184</v>
      </c>
      <c r="AD6" s="173">
        <v>0</v>
      </c>
      <c r="AE6" s="173">
        <v>0</v>
      </c>
      <c r="AF6" s="173">
        <v>0</v>
      </c>
      <c r="AG6" s="173">
        <v>0</v>
      </c>
      <c r="AH6" s="173">
        <v>0</v>
      </c>
      <c r="AI6" s="173">
        <v>0</v>
      </c>
      <c r="AJ6" s="173">
        <v>3</v>
      </c>
      <c r="AK6" s="173">
        <v>0</v>
      </c>
      <c r="AL6" s="173">
        <v>0</v>
      </c>
      <c r="AM6" s="173">
        <v>0</v>
      </c>
      <c r="AN6" s="173" t="s">
        <v>184</v>
      </c>
      <c r="AO6" s="173" t="s">
        <v>184</v>
      </c>
      <c r="AP6" s="173">
        <v>0</v>
      </c>
    </row>
    <row r="7" spans="2:42">
      <c r="B7" s="173" t="s">
        <v>197</v>
      </c>
      <c r="C7" s="173" t="s">
        <v>186</v>
      </c>
      <c r="D7" s="173"/>
      <c r="E7" s="174" t="s">
        <v>198</v>
      </c>
      <c r="F7" s="173" t="s">
        <v>189</v>
      </c>
      <c r="G7" s="173"/>
      <c r="H7" s="173"/>
      <c r="I7" s="173"/>
      <c r="J7" s="173"/>
      <c r="K7" s="173"/>
      <c r="L7" s="173" t="s">
        <v>176</v>
      </c>
      <c r="M7" s="173" t="s">
        <v>6</v>
      </c>
      <c r="N7" s="173" t="s">
        <v>177</v>
      </c>
      <c r="O7" s="173" t="s">
        <v>199</v>
      </c>
      <c r="P7" s="173" t="s">
        <v>200</v>
      </c>
      <c r="Q7" s="173">
        <v>5</v>
      </c>
      <c r="R7" s="173" t="s">
        <v>180</v>
      </c>
      <c r="S7" s="173">
        <v>2</v>
      </c>
      <c r="T7" s="173" t="s">
        <v>201</v>
      </c>
      <c r="U7" s="173">
        <v>43.299488258714597</v>
      </c>
      <c r="V7" s="173">
        <v>-1.8608591794750799</v>
      </c>
      <c r="W7" s="173">
        <v>592397.63734949799</v>
      </c>
      <c r="X7" s="173">
        <v>4794703.3020091904</v>
      </c>
      <c r="Y7" s="173"/>
      <c r="Z7" s="173"/>
      <c r="AA7" s="173"/>
      <c r="AB7" s="173">
        <v>2</v>
      </c>
      <c r="AC7" s="173" t="s">
        <v>184</v>
      </c>
      <c r="AD7" s="173">
        <v>0</v>
      </c>
      <c r="AE7" s="173">
        <v>0</v>
      </c>
      <c r="AF7" s="173">
        <v>0</v>
      </c>
      <c r="AG7" s="173">
        <v>0</v>
      </c>
      <c r="AH7" s="173">
        <v>0</v>
      </c>
      <c r="AI7" s="173">
        <v>0</v>
      </c>
      <c r="AJ7" s="173">
        <v>0</v>
      </c>
      <c r="AK7" s="173">
        <v>0</v>
      </c>
      <c r="AL7" s="173">
        <v>0</v>
      </c>
      <c r="AM7" s="173">
        <v>0</v>
      </c>
      <c r="AN7" s="173" t="s">
        <v>184</v>
      </c>
      <c r="AO7" s="173" t="s">
        <v>184</v>
      </c>
      <c r="AP7" s="173">
        <v>0</v>
      </c>
    </row>
    <row r="8" spans="2:42">
      <c r="B8" s="173" t="s">
        <v>202</v>
      </c>
      <c r="C8" s="173" t="s">
        <v>186</v>
      </c>
      <c r="D8" s="173" t="s">
        <v>203</v>
      </c>
      <c r="E8" s="174" t="s">
        <v>204</v>
      </c>
      <c r="F8" s="173" t="s">
        <v>205</v>
      </c>
      <c r="G8" s="173"/>
      <c r="H8" s="173"/>
      <c r="I8" s="173"/>
      <c r="J8" s="173"/>
      <c r="K8" s="173"/>
      <c r="L8" s="173" t="s">
        <v>176</v>
      </c>
      <c r="M8" s="173" t="s">
        <v>6</v>
      </c>
      <c r="N8" s="173" t="s">
        <v>177</v>
      </c>
      <c r="O8" s="173" t="s">
        <v>206</v>
      </c>
      <c r="P8" s="173" t="s">
        <v>207</v>
      </c>
      <c r="Q8" s="173">
        <v>4</v>
      </c>
      <c r="R8" s="173" t="s">
        <v>180</v>
      </c>
      <c r="S8" s="173" t="s">
        <v>181</v>
      </c>
      <c r="T8" s="173" t="s">
        <v>208</v>
      </c>
      <c r="U8" s="173">
        <v>43.304313327404799</v>
      </c>
      <c r="V8" s="173">
        <v>-1.87094539596976</v>
      </c>
      <c r="W8" s="173">
        <v>591572.27781052899</v>
      </c>
      <c r="X8" s="173">
        <v>4795228.0451992303</v>
      </c>
      <c r="Y8" s="173"/>
      <c r="Z8" s="173"/>
      <c r="AA8" s="173"/>
      <c r="AB8" s="173">
        <v>4</v>
      </c>
      <c r="AC8" s="173" t="s">
        <v>184</v>
      </c>
      <c r="AD8" s="173">
        <v>0</v>
      </c>
      <c r="AE8" s="173">
        <v>0</v>
      </c>
      <c r="AF8" s="173">
        <v>0</v>
      </c>
      <c r="AG8" s="173">
        <v>0</v>
      </c>
      <c r="AH8" s="173">
        <v>0</v>
      </c>
      <c r="AI8" s="173">
        <v>0</v>
      </c>
      <c r="AJ8" s="173">
        <v>0</v>
      </c>
      <c r="AK8" s="173">
        <v>0</v>
      </c>
      <c r="AL8" s="173">
        <v>0</v>
      </c>
      <c r="AM8" s="173">
        <v>0</v>
      </c>
      <c r="AN8" s="173" t="s">
        <v>184</v>
      </c>
      <c r="AO8" s="173" t="s">
        <v>184</v>
      </c>
      <c r="AP8" s="173">
        <v>0</v>
      </c>
    </row>
    <row r="9" spans="2:42">
      <c r="B9" s="173" t="s">
        <v>209</v>
      </c>
      <c r="C9" s="173" t="s">
        <v>186</v>
      </c>
      <c r="D9" s="173"/>
      <c r="E9" s="174" t="s">
        <v>210</v>
      </c>
      <c r="F9" s="173" t="s">
        <v>189</v>
      </c>
      <c r="G9" s="173"/>
      <c r="H9" s="173"/>
      <c r="I9" s="173"/>
      <c r="J9" s="173"/>
      <c r="K9" s="173"/>
      <c r="L9" s="173" t="s">
        <v>176</v>
      </c>
      <c r="M9" s="173" t="s">
        <v>6</v>
      </c>
      <c r="N9" s="173" t="s">
        <v>177</v>
      </c>
      <c r="O9" s="173" t="s">
        <v>199</v>
      </c>
      <c r="P9" s="173" t="s">
        <v>211</v>
      </c>
      <c r="Q9" s="173">
        <v>5</v>
      </c>
      <c r="R9" s="173" t="s">
        <v>180</v>
      </c>
      <c r="S9" s="173">
        <v>1</v>
      </c>
      <c r="T9" s="173" t="s">
        <v>180</v>
      </c>
      <c r="U9" s="173">
        <v>43.300559474492999</v>
      </c>
      <c r="V9" s="173">
        <v>-1.86169882638484</v>
      </c>
      <c r="W9" s="173">
        <v>592327.91049012996</v>
      </c>
      <c r="X9" s="173">
        <v>4794821.3379833102</v>
      </c>
      <c r="Y9" s="173"/>
      <c r="Z9" s="173"/>
      <c r="AA9" s="173"/>
      <c r="AB9" s="173">
        <v>6</v>
      </c>
      <c r="AC9" s="173" t="s">
        <v>184</v>
      </c>
      <c r="AD9" s="173">
        <v>0</v>
      </c>
      <c r="AE9" s="173">
        <v>0</v>
      </c>
      <c r="AF9" s="173">
        <v>0</v>
      </c>
      <c r="AG9" s="173">
        <v>0</v>
      </c>
      <c r="AH9" s="173">
        <v>0</v>
      </c>
      <c r="AI9" s="173">
        <v>0</v>
      </c>
      <c r="AJ9" s="173">
        <v>0</v>
      </c>
      <c r="AK9" s="173">
        <v>0</v>
      </c>
      <c r="AL9" s="173">
        <v>0</v>
      </c>
      <c r="AM9" s="173">
        <v>0</v>
      </c>
      <c r="AN9" s="173" t="s">
        <v>184</v>
      </c>
      <c r="AO9" s="173" t="s">
        <v>184</v>
      </c>
      <c r="AP9" s="173">
        <v>0</v>
      </c>
    </row>
    <row r="10" spans="2:42">
      <c r="B10" s="173" t="s">
        <v>212</v>
      </c>
      <c r="C10" s="173" t="s">
        <v>186</v>
      </c>
      <c r="D10" s="173"/>
      <c r="E10" s="174" t="s">
        <v>213</v>
      </c>
      <c r="F10" s="173" t="s">
        <v>205</v>
      </c>
      <c r="G10" s="173"/>
      <c r="H10" s="173"/>
      <c r="I10" s="173"/>
      <c r="J10" s="173"/>
      <c r="K10" s="173"/>
      <c r="L10" s="173" t="s">
        <v>176</v>
      </c>
      <c r="M10" s="173" t="s">
        <v>6</v>
      </c>
      <c r="N10" s="173" t="s">
        <v>177</v>
      </c>
      <c r="O10" s="173" t="s">
        <v>195</v>
      </c>
      <c r="P10" s="173" t="s">
        <v>196</v>
      </c>
      <c r="Q10" s="173">
        <v>18</v>
      </c>
      <c r="R10" s="173" t="s">
        <v>180</v>
      </c>
      <c r="S10" s="173" t="s">
        <v>181</v>
      </c>
      <c r="T10" s="173" t="s">
        <v>180</v>
      </c>
      <c r="U10" s="173">
        <v>43.295622968352099</v>
      </c>
      <c r="V10" s="173">
        <v>-1.8639919134732299</v>
      </c>
      <c r="W10" s="173">
        <v>592149.37146943202</v>
      </c>
      <c r="X10" s="173">
        <v>4794270.5800884897</v>
      </c>
      <c r="Y10" s="173"/>
      <c r="Z10" s="173"/>
      <c r="AA10" s="173"/>
      <c r="AB10" s="173">
        <v>8</v>
      </c>
      <c r="AC10" s="173" t="s">
        <v>184</v>
      </c>
      <c r="AD10" s="173">
        <v>0</v>
      </c>
      <c r="AE10" s="173">
        <v>0</v>
      </c>
      <c r="AF10" s="173">
        <v>0</v>
      </c>
      <c r="AG10" s="173">
        <v>0</v>
      </c>
      <c r="AH10" s="173">
        <v>0</v>
      </c>
      <c r="AI10" s="173">
        <v>0</v>
      </c>
      <c r="AJ10" s="173">
        <v>0</v>
      </c>
      <c r="AK10" s="173">
        <v>0</v>
      </c>
      <c r="AL10" s="173">
        <v>0</v>
      </c>
      <c r="AM10" s="173">
        <v>0</v>
      </c>
      <c r="AN10" s="173" t="s">
        <v>184</v>
      </c>
      <c r="AO10" s="173" t="s">
        <v>184</v>
      </c>
      <c r="AP10" s="173">
        <v>0</v>
      </c>
    </row>
    <row r="11" spans="2:42">
      <c r="B11" s="173" t="s">
        <v>214</v>
      </c>
      <c r="C11" s="173" t="s">
        <v>215</v>
      </c>
      <c r="D11" s="173" t="s">
        <v>216</v>
      </c>
      <c r="E11" s="174" t="s">
        <v>217</v>
      </c>
      <c r="F11" s="173" t="s">
        <v>218</v>
      </c>
      <c r="G11" s="173" t="s">
        <v>219</v>
      </c>
      <c r="H11" s="173"/>
      <c r="I11" s="173" t="s">
        <v>218</v>
      </c>
      <c r="J11" s="173" t="s">
        <v>220</v>
      </c>
      <c r="K11" s="173" t="s">
        <v>221</v>
      </c>
      <c r="L11" s="173" t="s">
        <v>176</v>
      </c>
      <c r="M11" s="173" t="s">
        <v>6</v>
      </c>
      <c r="N11" s="173" t="s">
        <v>177</v>
      </c>
      <c r="O11" s="173" t="s">
        <v>191</v>
      </c>
      <c r="P11" s="173" t="s">
        <v>222</v>
      </c>
      <c r="Q11" s="173">
        <v>7</v>
      </c>
      <c r="R11" s="173"/>
      <c r="S11" s="173"/>
      <c r="T11" s="173"/>
      <c r="U11" s="173">
        <v>43.309121724838903</v>
      </c>
      <c r="V11" s="173">
        <v>-1.84349100855258</v>
      </c>
      <c r="W11" s="173">
        <v>593791.59732774505</v>
      </c>
      <c r="X11" s="173">
        <v>4795792.51030399</v>
      </c>
      <c r="Y11" s="173">
        <v>943490625</v>
      </c>
      <c r="Z11" s="173"/>
      <c r="AA11" s="173" t="s">
        <v>223</v>
      </c>
      <c r="AB11" s="173">
        <v>62</v>
      </c>
      <c r="AC11" s="173" t="s">
        <v>184</v>
      </c>
      <c r="AD11" s="173">
        <v>26</v>
      </c>
      <c r="AE11" s="173">
        <v>10</v>
      </c>
      <c r="AF11" s="173">
        <v>0</v>
      </c>
      <c r="AG11" s="173">
        <v>0</v>
      </c>
      <c r="AH11" s="173">
        <v>0</v>
      </c>
      <c r="AI11" s="173">
        <v>0</v>
      </c>
      <c r="AJ11" s="173">
        <v>36</v>
      </c>
      <c r="AK11" s="173">
        <v>0</v>
      </c>
      <c r="AL11" s="173">
        <v>0</v>
      </c>
      <c r="AM11" s="173">
        <v>0</v>
      </c>
      <c r="AN11" s="173" t="s">
        <v>184</v>
      </c>
      <c r="AO11" s="173" t="s">
        <v>184</v>
      </c>
      <c r="AP11" s="173">
        <v>0</v>
      </c>
    </row>
    <row r="12" spans="2:42">
      <c r="B12" s="173" t="s">
        <v>224</v>
      </c>
      <c r="C12" s="173" t="s">
        <v>215</v>
      </c>
      <c r="D12" s="173" t="s">
        <v>225</v>
      </c>
      <c r="E12" s="174" t="s">
        <v>226</v>
      </c>
      <c r="F12" s="173" t="s">
        <v>218</v>
      </c>
      <c r="G12" s="173" t="s">
        <v>227</v>
      </c>
      <c r="H12" s="173"/>
      <c r="I12" s="173" t="s">
        <v>218</v>
      </c>
      <c r="J12" s="173" t="s">
        <v>228</v>
      </c>
      <c r="K12" s="173" t="s">
        <v>229</v>
      </c>
      <c r="L12" s="173" t="s">
        <v>176</v>
      </c>
      <c r="M12" s="173" t="s">
        <v>6</v>
      </c>
      <c r="N12" s="173" t="s">
        <v>177</v>
      </c>
      <c r="O12" s="173" t="s">
        <v>206</v>
      </c>
      <c r="P12" s="173" t="s">
        <v>230</v>
      </c>
      <c r="Q12" s="173">
        <v>7</v>
      </c>
      <c r="R12" s="173"/>
      <c r="S12" s="173"/>
      <c r="T12" s="173"/>
      <c r="U12" s="173">
        <v>43.313080683528</v>
      </c>
      <c r="V12" s="173">
        <v>-1.8781565730565699</v>
      </c>
      <c r="W12" s="173">
        <v>590974.330411401</v>
      </c>
      <c r="X12" s="173">
        <v>4796193.82861681</v>
      </c>
      <c r="Y12" s="173">
        <v>943912451</v>
      </c>
      <c r="Z12" s="173"/>
      <c r="AA12" s="173" t="s">
        <v>231</v>
      </c>
      <c r="AB12" s="173">
        <v>258</v>
      </c>
      <c r="AC12" s="173" t="s">
        <v>184</v>
      </c>
      <c r="AD12" s="173">
        <v>115</v>
      </c>
      <c r="AE12" s="173">
        <v>0</v>
      </c>
      <c r="AF12" s="173">
        <v>14</v>
      </c>
      <c r="AG12" s="173">
        <v>0</v>
      </c>
      <c r="AH12" s="173">
        <v>0</v>
      </c>
      <c r="AI12" s="173">
        <v>0</v>
      </c>
      <c r="AJ12" s="173">
        <v>129</v>
      </c>
      <c r="AK12" s="173">
        <v>0</v>
      </c>
      <c r="AL12" s="173">
        <v>0</v>
      </c>
      <c r="AM12" s="173">
        <v>0</v>
      </c>
      <c r="AN12" s="173" t="s">
        <v>184</v>
      </c>
      <c r="AO12" s="173" t="s">
        <v>184</v>
      </c>
      <c r="AP12" s="173">
        <v>0</v>
      </c>
    </row>
    <row r="13" spans="2:42">
      <c r="B13" s="173" t="s">
        <v>232</v>
      </c>
      <c r="C13" s="173" t="s">
        <v>215</v>
      </c>
      <c r="D13" s="173" t="s">
        <v>233</v>
      </c>
      <c r="E13" s="174" t="s">
        <v>234</v>
      </c>
      <c r="F13" s="173" t="s">
        <v>218</v>
      </c>
      <c r="G13" s="173" t="s">
        <v>235</v>
      </c>
      <c r="H13" s="173" t="s">
        <v>236</v>
      </c>
      <c r="I13" s="173" t="s">
        <v>218</v>
      </c>
      <c r="J13" s="173" t="s">
        <v>237</v>
      </c>
      <c r="K13" s="173" t="s">
        <v>238</v>
      </c>
      <c r="L13" s="173" t="s">
        <v>176</v>
      </c>
      <c r="M13" s="173" t="s">
        <v>6</v>
      </c>
      <c r="N13" s="173" t="s">
        <v>177</v>
      </c>
      <c r="O13" s="173" t="s">
        <v>206</v>
      </c>
      <c r="P13" s="173" t="s">
        <v>239</v>
      </c>
      <c r="Q13" s="173">
        <v>16</v>
      </c>
      <c r="R13" s="173" t="s">
        <v>180</v>
      </c>
      <c r="S13" s="173" t="s">
        <v>181</v>
      </c>
      <c r="T13" s="173" t="s">
        <v>180</v>
      </c>
      <c r="U13" s="173">
        <v>43.322344966418598</v>
      </c>
      <c r="V13" s="173">
        <v>-1.8516001331608101</v>
      </c>
      <c r="W13" s="173">
        <v>593113.75594323198</v>
      </c>
      <c r="X13" s="173">
        <v>4797251.9532385999</v>
      </c>
      <c r="Y13" s="173">
        <v>943260530</v>
      </c>
      <c r="Z13" s="173"/>
      <c r="AA13" s="173" t="s">
        <v>240</v>
      </c>
      <c r="AB13" s="173">
        <v>25</v>
      </c>
      <c r="AC13" s="173" t="s">
        <v>184</v>
      </c>
      <c r="AD13" s="173">
        <v>11</v>
      </c>
      <c r="AE13" s="173">
        <v>1</v>
      </c>
      <c r="AF13" s="173">
        <v>1</v>
      </c>
      <c r="AG13" s="173">
        <v>0</v>
      </c>
      <c r="AH13" s="173">
        <v>0</v>
      </c>
      <c r="AI13" s="173">
        <v>0</v>
      </c>
      <c r="AJ13" s="173">
        <v>13</v>
      </c>
      <c r="AK13" s="173">
        <v>0</v>
      </c>
      <c r="AL13" s="173">
        <v>0</v>
      </c>
      <c r="AM13" s="173">
        <v>0</v>
      </c>
      <c r="AN13" s="173" t="s">
        <v>184</v>
      </c>
      <c r="AO13" s="173" t="s">
        <v>184</v>
      </c>
      <c r="AP13" s="173">
        <v>0</v>
      </c>
    </row>
    <row r="14" spans="2:42">
      <c r="B14" s="173" t="s">
        <v>241</v>
      </c>
      <c r="C14" s="173" t="s">
        <v>215</v>
      </c>
      <c r="D14" s="173" t="s">
        <v>242</v>
      </c>
      <c r="E14" s="174" t="s">
        <v>243</v>
      </c>
      <c r="F14" s="173" t="s">
        <v>218</v>
      </c>
      <c r="G14" s="173" t="s">
        <v>219</v>
      </c>
      <c r="H14" s="173"/>
      <c r="I14" s="173" t="s">
        <v>218</v>
      </c>
      <c r="J14" s="173" t="s">
        <v>244</v>
      </c>
      <c r="K14" s="173" t="s">
        <v>245</v>
      </c>
      <c r="L14" s="173" t="s">
        <v>176</v>
      </c>
      <c r="M14" s="173" t="s">
        <v>6</v>
      </c>
      <c r="N14" s="173" t="s">
        <v>177</v>
      </c>
      <c r="O14" s="173" t="s">
        <v>199</v>
      </c>
      <c r="P14" s="173" t="s">
        <v>211</v>
      </c>
      <c r="Q14" s="173">
        <v>1</v>
      </c>
      <c r="R14" s="173" t="s">
        <v>180</v>
      </c>
      <c r="S14" s="173" t="s">
        <v>181</v>
      </c>
      <c r="T14" s="173" t="s">
        <v>180</v>
      </c>
      <c r="U14" s="173">
        <v>43.300511797913501</v>
      </c>
      <c r="V14" s="173">
        <v>-1.86200114156581</v>
      </c>
      <c r="W14" s="173">
        <v>592303.461561793</v>
      </c>
      <c r="X14" s="173">
        <v>4794815.7091290504</v>
      </c>
      <c r="Y14" s="173">
        <v>943492586</v>
      </c>
      <c r="Z14" s="173"/>
      <c r="AA14" s="173" t="s">
        <v>246</v>
      </c>
      <c r="AB14" s="173">
        <v>25</v>
      </c>
      <c r="AC14" s="173" t="s">
        <v>184</v>
      </c>
      <c r="AD14" s="173">
        <v>7</v>
      </c>
      <c r="AE14" s="173">
        <v>11</v>
      </c>
      <c r="AF14" s="173">
        <v>0</v>
      </c>
      <c r="AG14" s="173">
        <v>0</v>
      </c>
      <c r="AH14" s="173">
        <v>0</v>
      </c>
      <c r="AI14" s="173">
        <v>0</v>
      </c>
      <c r="AJ14" s="173">
        <v>18</v>
      </c>
      <c r="AK14" s="173">
        <v>0</v>
      </c>
      <c r="AL14" s="173">
        <v>0</v>
      </c>
      <c r="AM14" s="173">
        <v>0</v>
      </c>
      <c r="AN14" s="173" t="s">
        <v>184</v>
      </c>
      <c r="AO14" s="173" t="s">
        <v>184</v>
      </c>
      <c r="AP14" s="173">
        <v>0</v>
      </c>
    </row>
    <row r="15" spans="2:42">
      <c r="B15" s="173" t="s">
        <v>247</v>
      </c>
      <c r="C15" s="173" t="s">
        <v>215</v>
      </c>
      <c r="D15" s="173" t="s">
        <v>248</v>
      </c>
      <c r="E15" s="174" t="s">
        <v>249</v>
      </c>
      <c r="F15" s="173"/>
      <c r="G15" s="173" t="s">
        <v>219</v>
      </c>
      <c r="H15" s="173"/>
      <c r="I15" s="173" t="s">
        <v>250</v>
      </c>
      <c r="J15" s="173"/>
      <c r="K15" s="173"/>
      <c r="L15" s="173" t="s">
        <v>176</v>
      </c>
      <c r="M15" s="173" t="s">
        <v>6</v>
      </c>
      <c r="N15" s="173" t="s">
        <v>177</v>
      </c>
      <c r="O15" s="173" t="s">
        <v>199</v>
      </c>
      <c r="P15" s="173" t="s">
        <v>251</v>
      </c>
      <c r="Q15" s="173">
        <v>2</v>
      </c>
      <c r="R15" s="173" t="s">
        <v>180</v>
      </c>
      <c r="S15" s="173" t="s">
        <v>181</v>
      </c>
      <c r="T15" s="173" t="s">
        <v>180</v>
      </c>
      <c r="U15" s="173">
        <v>43.299150480249899</v>
      </c>
      <c r="V15" s="173">
        <v>-1.8607509164442</v>
      </c>
      <c r="W15" s="173">
        <v>592406.93041601905</v>
      </c>
      <c r="X15" s="173">
        <v>4794665.9096202999</v>
      </c>
      <c r="Y15" s="173">
        <v>639401977</v>
      </c>
      <c r="Z15" s="173"/>
      <c r="AA15" s="173" t="s">
        <v>252</v>
      </c>
      <c r="AB15" s="173">
        <v>5</v>
      </c>
      <c r="AC15" s="173" t="s">
        <v>184</v>
      </c>
      <c r="AD15" s="173">
        <v>2</v>
      </c>
      <c r="AE15" s="173">
        <v>1</v>
      </c>
      <c r="AF15" s="173">
        <v>0</v>
      </c>
      <c r="AG15" s="173">
        <v>0</v>
      </c>
      <c r="AH15" s="173">
        <v>0</v>
      </c>
      <c r="AI15" s="173">
        <v>0</v>
      </c>
      <c r="AJ15" s="173">
        <v>3</v>
      </c>
      <c r="AK15" s="173">
        <v>0</v>
      </c>
      <c r="AL15" s="173">
        <v>0</v>
      </c>
      <c r="AM15" s="173">
        <v>0</v>
      </c>
      <c r="AN15" s="173" t="s">
        <v>184</v>
      </c>
      <c r="AO15" s="173" t="s">
        <v>184</v>
      </c>
      <c r="AP15" s="173">
        <v>0</v>
      </c>
    </row>
    <row r="16" spans="2:42">
      <c r="B16" s="173" t="s">
        <v>253</v>
      </c>
      <c r="C16" s="173" t="s">
        <v>215</v>
      </c>
      <c r="D16" s="173" t="s">
        <v>254</v>
      </c>
      <c r="E16" s="174" t="s">
        <v>255</v>
      </c>
      <c r="F16" s="173"/>
      <c r="G16" s="173" t="s">
        <v>219</v>
      </c>
      <c r="H16" s="173"/>
      <c r="I16" s="173" t="s">
        <v>250</v>
      </c>
      <c r="J16" s="173"/>
      <c r="K16" s="173"/>
      <c r="L16" s="173" t="s">
        <v>176</v>
      </c>
      <c r="M16" s="173" t="s">
        <v>6</v>
      </c>
      <c r="N16" s="173" t="s">
        <v>177</v>
      </c>
      <c r="O16" s="173" t="s">
        <v>256</v>
      </c>
      <c r="P16" s="173" t="s">
        <v>257</v>
      </c>
      <c r="Q16" s="173">
        <v>15</v>
      </c>
      <c r="R16" s="173" t="s">
        <v>180</v>
      </c>
      <c r="S16" s="173" t="s">
        <v>181</v>
      </c>
      <c r="T16" s="173" t="s">
        <v>180</v>
      </c>
      <c r="U16" s="173">
        <v>43.288017302489799</v>
      </c>
      <c r="V16" s="173">
        <v>-1.83682463420681</v>
      </c>
      <c r="W16" s="173">
        <v>594364.87316073896</v>
      </c>
      <c r="X16" s="173">
        <v>4793456.2558418298</v>
      </c>
      <c r="Y16" s="173">
        <v>673848879</v>
      </c>
      <c r="Z16" s="173"/>
      <c r="AA16" s="173"/>
      <c r="AB16" s="173">
        <v>9</v>
      </c>
      <c r="AC16" s="173" t="s">
        <v>184</v>
      </c>
      <c r="AD16" s="173">
        <v>3</v>
      </c>
      <c r="AE16" s="173">
        <v>3</v>
      </c>
      <c r="AF16" s="173">
        <v>0</v>
      </c>
      <c r="AG16" s="173">
        <v>0</v>
      </c>
      <c r="AH16" s="173">
        <v>0</v>
      </c>
      <c r="AI16" s="173">
        <v>0</v>
      </c>
      <c r="AJ16" s="173">
        <v>6</v>
      </c>
      <c r="AK16" s="173">
        <v>0</v>
      </c>
      <c r="AL16" s="173">
        <v>0</v>
      </c>
      <c r="AM16" s="173">
        <v>0</v>
      </c>
      <c r="AN16" s="173" t="s">
        <v>184</v>
      </c>
      <c r="AO16" s="173" t="s">
        <v>184</v>
      </c>
      <c r="AP16" s="173">
        <v>0</v>
      </c>
    </row>
    <row r="17" spans="2:42">
      <c r="B17" s="173" t="s">
        <v>258</v>
      </c>
      <c r="C17" s="173" t="s">
        <v>215</v>
      </c>
      <c r="D17" s="173" t="s">
        <v>259</v>
      </c>
      <c r="E17" s="174" t="s">
        <v>260</v>
      </c>
      <c r="F17" s="173"/>
      <c r="G17" s="173" t="s">
        <v>219</v>
      </c>
      <c r="H17" s="173"/>
      <c r="I17" s="173" t="s">
        <v>250</v>
      </c>
      <c r="J17" s="173"/>
      <c r="K17" s="173"/>
      <c r="L17" s="173" t="s">
        <v>176</v>
      </c>
      <c r="M17" s="173" t="s">
        <v>6</v>
      </c>
      <c r="N17" s="173" t="s">
        <v>177</v>
      </c>
      <c r="O17" s="173" t="s">
        <v>261</v>
      </c>
      <c r="P17" s="173" t="s">
        <v>262</v>
      </c>
      <c r="Q17" s="173">
        <v>9</v>
      </c>
      <c r="R17" s="173"/>
      <c r="S17" s="173">
        <v>1</v>
      </c>
      <c r="T17" s="173" t="s">
        <v>263</v>
      </c>
      <c r="U17" s="173">
        <v>43.299693128352402</v>
      </c>
      <c r="V17" s="173">
        <v>-1.88266740392551</v>
      </c>
      <c r="W17" s="173">
        <v>590628.41724318103</v>
      </c>
      <c r="X17" s="173">
        <v>4794702.1622411897</v>
      </c>
      <c r="Y17" s="173">
        <v>678648727</v>
      </c>
      <c r="Z17" s="173" t="s">
        <v>264</v>
      </c>
      <c r="AA17" s="173"/>
      <c r="AB17" s="173">
        <v>11</v>
      </c>
      <c r="AC17" s="173" t="s">
        <v>184</v>
      </c>
      <c r="AD17" s="173">
        <v>5</v>
      </c>
      <c r="AE17" s="173">
        <v>1</v>
      </c>
      <c r="AF17" s="173">
        <v>0</v>
      </c>
      <c r="AG17" s="173">
        <v>0</v>
      </c>
      <c r="AH17" s="173">
        <v>0</v>
      </c>
      <c r="AI17" s="173">
        <v>0</v>
      </c>
      <c r="AJ17" s="173">
        <v>6</v>
      </c>
      <c r="AK17" s="173">
        <v>0</v>
      </c>
      <c r="AL17" s="173">
        <v>0</v>
      </c>
      <c r="AM17" s="173">
        <v>0</v>
      </c>
      <c r="AN17" s="173" t="s">
        <v>184</v>
      </c>
      <c r="AO17" s="173" t="s">
        <v>184</v>
      </c>
      <c r="AP17" s="173">
        <v>0</v>
      </c>
    </row>
    <row r="18" spans="2:42">
      <c r="B18" s="173" t="s">
        <v>265</v>
      </c>
      <c r="C18" s="173" t="s">
        <v>215</v>
      </c>
      <c r="D18" s="173" t="s">
        <v>266</v>
      </c>
      <c r="E18" s="174" t="s">
        <v>267</v>
      </c>
      <c r="F18" s="173" t="s">
        <v>218</v>
      </c>
      <c r="G18" s="173" t="s">
        <v>219</v>
      </c>
      <c r="H18" s="173"/>
      <c r="I18" s="173" t="s">
        <v>218</v>
      </c>
      <c r="J18" s="173" t="s">
        <v>268</v>
      </c>
      <c r="K18" s="173" t="s">
        <v>269</v>
      </c>
      <c r="L18" s="173" t="s">
        <v>176</v>
      </c>
      <c r="M18" s="173" t="s">
        <v>6</v>
      </c>
      <c r="N18" s="173" t="s">
        <v>177</v>
      </c>
      <c r="O18" s="173" t="s">
        <v>178</v>
      </c>
      <c r="P18" s="173" t="s">
        <v>270</v>
      </c>
      <c r="Q18" s="173">
        <v>2</v>
      </c>
      <c r="R18" s="173"/>
      <c r="S18" s="173"/>
      <c r="T18" s="173"/>
      <c r="U18" s="173">
        <v>43.285457780352601</v>
      </c>
      <c r="V18" s="173">
        <v>-1.83264829409851</v>
      </c>
      <c r="W18" s="173">
        <v>594707.66115397005</v>
      </c>
      <c r="X18" s="173">
        <v>4793176.73273795</v>
      </c>
      <c r="Y18" s="173">
        <v>658742744</v>
      </c>
      <c r="Z18" s="173" t="s">
        <v>271</v>
      </c>
      <c r="AA18" s="173" t="s">
        <v>272</v>
      </c>
      <c r="AB18" s="173">
        <v>4</v>
      </c>
      <c r="AC18" s="173" t="s">
        <v>183</v>
      </c>
      <c r="AD18" s="173">
        <v>0</v>
      </c>
      <c r="AE18" s="173">
        <v>0</v>
      </c>
      <c r="AF18" s="173">
        <v>0</v>
      </c>
      <c r="AG18" s="173">
        <v>0</v>
      </c>
      <c r="AH18" s="173">
        <v>0</v>
      </c>
      <c r="AI18" s="173">
        <v>0</v>
      </c>
      <c r="AJ18" s="173">
        <v>1</v>
      </c>
      <c r="AK18" s="173">
        <v>0</v>
      </c>
      <c r="AL18" s="173">
        <v>0</v>
      </c>
      <c r="AM18" s="173">
        <v>0</v>
      </c>
      <c r="AN18" s="173" t="s">
        <v>184</v>
      </c>
      <c r="AO18" s="173" t="s">
        <v>184</v>
      </c>
      <c r="AP18" s="173">
        <v>0</v>
      </c>
    </row>
    <row r="19" spans="2:42">
      <c r="B19" s="173" t="s">
        <v>273</v>
      </c>
      <c r="C19" s="173" t="s">
        <v>274</v>
      </c>
      <c r="D19" s="173" t="s">
        <v>275</v>
      </c>
      <c r="E19" s="174" t="s">
        <v>276</v>
      </c>
      <c r="F19" s="173" t="s">
        <v>277</v>
      </c>
      <c r="G19" s="173"/>
      <c r="H19" s="173"/>
      <c r="I19" s="173"/>
      <c r="J19" s="173"/>
      <c r="K19" s="173"/>
      <c r="L19" s="173" t="s">
        <v>176</v>
      </c>
      <c r="M19" s="173" t="s">
        <v>6</v>
      </c>
      <c r="N19" s="173" t="s">
        <v>177</v>
      </c>
      <c r="O19" s="173" t="s">
        <v>190</v>
      </c>
      <c r="P19" s="173" t="s">
        <v>278</v>
      </c>
      <c r="Q19" s="173">
        <v>31</v>
      </c>
      <c r="R19" s="173" t="s">
        <v>180</v>
      </c>
      <c r="S19" s="173" t="s">
        <v>181</v>
      </c>
      <c r="T19" s="173" t="s">
        <v>180</v>
      </c>
      <c r="U19" s="173">
        <v>43.310922075665403</v>
      </c>
      <c r="V19" s="173">
        <v>-1.8564637966972399</v>
      </c>
      <c r="W19" s="173">
        <v>592736.77243370598</v>
      </c>
      <c r="X19" s="173">
        <v>4795977.9625557195</v>
      </c>
      <c r="Y19" s="173">
        <v>943492509</v>
      </c>
      <c r="Z19" s="173"/>
      <c r="AA19" s="173" t="s">
        <v>279</v>
      </c>
      <c r="AB19" s="173">
        <v>12</v>
      </c>
      <c r="AC19" s="173" t="s">
        <v>184</v>
      </c>
      <c r="AD19" s="173">
        <v>6</v>
      </c>
      <c r="AE19" s="173">
        <v>0</v>
      </c>
      <c r="AF19" s="173">
        <v>0</v>
      </c>
      <c r="AG19" s="173">
        <v>0</v>
      </c>
      <c r="AH19" s="173">
        <v>0</v>
      </c>
      <c r="AI19" s="173">
        <v>0</v>
      </c>
      <c r="AJ19" s="173">
        <v>6</v>
      </c>
      <c r="AK19" s="173">
        <v>0</v>
      </c>
      <c r="AL19" s="173">
        <v>0</v>
      </c>
      <c r="AM19" s="173">
        <v>0</v>
      </c>
      <c r="AN19" s="173" t="s">
        <v>184</v>
      </c>
      <c r="AO19" s="173" t="s">
        <v>184</v>
      </c>
      <c r="AP19" s="173">
        <v>0</v>
      </c>
    </row>
    <row r="20" spans="2:42">
      <c r="B20" s="173" t="s">
        <v>280</v>
      </c>
      <c r="C20" s="173" t="s">
        <v>274</v>
      </c>
      <c r="D20" s="173" t="s">
        <v>281</v>
      </c>
      <c r="E20" s="174" t="s">
        <v>282</v>
      </c>
      <c r="F20" s="173" t="s">
        <v>283</v>
      </c>
      <c r="G20" s="173"/>
      <c r="H20" s="173"/>
      <c r="I20" s="173"/>
      <c r="J20" s="173"/>
      <c r="K20" s="173"/>
      <c r="L20" s="173" t="s">
        <v>176</v>
      </c>
      <c r="M20" s="173" t="s">
        <v>6</v>
      </c>
      <c r="N20" s="173" t="s">
        <v>177</v>
      </c>
      <c r="O20" s="173" t="s">
        <v>195</v>
      </c>
      <c r="P20" s="173" t="s">
        <v>284</v>
      </c>
      <c r="Q20" s="173">
        <v>2</v>
      </c>
      <c r="R20" s="173" t="s">
        <v>180</v>
      </c>
      <c r="S20" s="173" t="s">
        <v>181</v>
      </c>
      <c r="T20" s="173" t="s">
        <v>180</v>
      </c>
      <c r="U20" s="173">
        <v>43.285241508068502</v>
      </c>
      <c r="V20" s="173">
        <v>-1.86132042877065</v>
      </c>
      <c r="W20" s="173">
        <v>592381.78883676103</v>
      </c>
      <c r="X20" s="173">
        <v>4793120.6141607203</v>
      </c>
      <c r="Y20" s="173">
        <v>645710525</v>
      </c>
      <c r="Z20" s="173"/>
      <c r="AA20" s="173" t="s">
        <v>285</v>
      </c>
      <c r="AB20" s="173">
        <v>16</v>
      </c>
      <c r="AC20" s="173" t="s">
        <v>184</v>
      </c>
      <c r="AD20" s="173">
        <v>6</v>
      </c>
      <c r="AE20" s="173">
        <v>0</v>
      </c>
      <c r="AF20" s="173">
        <v>0</v>
      </c>
      <c r="AG20" s="173">
        <v>0</v>
      </c>
      <c r="AH20" s="173">
        <v>1</v>
      </c>
      <c r="AI20" s="173">
        <v>0</v>
      </c>
      <c r="AJ20" s="173">
        <v>7</v>
      </c>
      <c r="AK20" s="173">
        <v>0</v>
      </c>
      <c r="AL20" s="173">
        <v>0</v>
      </c>
      <c r="AM20" s="173">
        <v>0</v>
      </c>
      <c r="AN20" s="173" t="s">
        <v>184</v>
      </c>
      <c r="AO20" s="173" t="s">
        <v>184</v>
      </c>
      <c r="AP20" s="173">
        <v>0</v>
      </c>
    </row>
    <row r="21" spans="2:42">
      <c r="B21" s="173" t="s">
        <v>286</v>
      </c>
      <c r="C21" s="173" t="s">
        <v>274</v>
      </c>
      <c r="D21" s="173" t="s">
        <v>287</v>
      </c>
      <c r="E21" s="174" t="s">
        <v>288</v>
      </c>
      <c r="F21" s="173" t="s">
        <v>289</v>
      </c>
      <c r="G21" s="173"/>
      <c r="H21" s="173"/>
      <c r="I21" s="173"/>
      <c r="J21" s="173"/>
      <c r="K21" s="173"/>
      <c r="L21" s="173" t="s">
        <v>176</v>
      </c>
      <c r="M21" s="173" t="s">
        <v>6</v>
      </c>
      <c r="N21" s="173" t="s">
        <v>177</v>
      </c>
      <c r="O21" s="173" t="s">
        <v>178</v>
      </c>
      <c r="P21" s="173" t="s">
        <v>290</v>
      </c>
      <c r="Q21" s="173">
        <v>20</v>
      </c>
      <c r="R21" s="173" t="s">
        <v>180</v>
      </c>
      <c r="S21" s="173" t="s">
        <v>181</v>
      </c>
      <c r="T21" s="173" t="s">
        <v>180</v>
      </c>
      <c r="U21" s="173">
        <v>43.289070342869202</v>
      </c>
      <c r="V21" s="173">
        <v>-1.80270425069689</v>
      </c>
      <c r="W21" s="173">
        <v>597131.30444699805</v>
      </c>
      <c r="X21" s="173">
        <v>4793612.30407866</v>
      </c>
      <c r="Y21" s="173">
        <v>943493191</v>
      </c>
      <c r="Z21" s="173"/>
      <c r="AA21" s="173" t="s">
        <v>291</v>
      </c>
      <c r="AB21" s="173">
        <v>5</v>
      </c>
      <c r="AC21" s="173" t="s">
        <v>184</v>
      </c>
      <c r="AD21" s="173">
        <v>0</v>
      </c>
      <c r="AE21" s="173">
        <v>0</v>
      </c>
      <c r="AF21" s="173">
        <v>0</v>
      </c>
      <c r="AG21" s="173">
        <v>0</v>
      </c>
      <c r="AH21" s="173">
        <v>1</v>
      </c>
      <c r="AI21" s="173">
        <v>0</v>
      </c>
      <c r="AJ21" s="173">
        <v>1</v>
      </c>
      <c r="AK21" s="173">
        <v>0</v>
      </c>
      <c r="AL21" s="173">
        <v>0</v>
      </c>
      <c r="AM21" s="173">
        <v>0</v>
      </c>
      <c r="AN21" s="173" t="s">
        <v>184</v>
      </c>
      <c r="AO21" s="173" t="s">
        <v>184</v>
      </c>
      <c r="AP21" s="173">
        <v>0</v>
      </c>
    </row>
    <row r="22" spans="2:42">
      <c r="B22" s="173" t="s">
        <v>292</v>
      </c>
      <c r="C22" s="173" t="s">
        <v>274</v>
      </c>
      <c r="D22" s="173" t="s">
        <v>293</v>
      </c>
      <c r="E22" s="174" t="s">
        <v>294</v>
      </c>
      <c r="F22" s="173" t="s">
        <v>277</v>
      </c>
      <c r="G22" s="173"/>
      <c r="H22" s="173"/>
      <c r="I22" s="173"/>
      <c r="J22" s="173" t="s">
        <v>295</v>
      </c>
      <c r="K22" s="173" t="s">
        <v>296</v>
      </c>
      <c r="L22" s="173" t="s">
        <v>176</v>
      </c>
      <c r="M22" s="173" t="s">
        <v>6</v>
      </c>
      <c r="N22" s="173" t="s">
        <v>177</v>
      </c>
      <c r="O22" s="173" t="s">
        <v>190</v>
      </c>
      <c r="P22" s="173" t="s">
        <v>191</v>
      </c>
      <c r="Q22" s="173">
        <v>15</v>
      </c>
      <c r="R22" s="173" t="s">
        <v>180</v>
      </c>
      <c r="S22" s="173" t="s">
        <v>181</v>
      </c>
      <c r="T22" s="173" t="s">
        <v>180</v>
      </c>
      <c r="U22" s="173">
        <v>43.305811361479599</v>
      </c>
      <c r="V22" s="173">
        <v>-1.8508329449190399</v>
      </c>
      <c r="W22" s="173">
        <v>593201.22785952501</v>
      </c>
      <c r="X22" s="173">
        <v>4795416.6568078799</v>
      </c>
      <c r="Y22" s="173">
        <v>943495141</v>
      </c>
      <c r="Z22" s="173"/>
      <c r="AA22" s="173" t="s">
        <v>297</v>
      </c>
      <c r="AB22" s="173">
        <v>5</v>
      </c>
      <c r="AC22" s="173" t="s">
        <v>184</v>
      </c>
      <c r="AD22" s="173">
        <v>2</v>
      </c>
      <c r="AE22" s="173">
        <v>1</v>
      </c>
      <c r="AF22" s="173">
        <v>0</v>
      </c>
      <c r="AG22" s="173">
        <v>0</v>
      </c>
      <c r="AH22" s="173">
        <v>0</v>
      </c>
      <c r="AI22" s="173">
        <v>0</v>
      </c>
      <c r="AJ22" s="173">
        <v>3</v>
      </c>
      <c r="AK22" s="173">
        <v>0</v>
      </c>
      <c r="AL22" s="173">
        <v>0</v>
      </c>
      <c r="AM22" s="173">
        <v>0</v>
      </c>
      <c r="AN22" s="173" t="s">
        <v>184</v>
      </c>
      <c r="AO22" s="173" t="s">
        <v>184</v>
      </c>
      <c r="AP22" s="173">
        <v>0</v>
      </c>
    </row>
    <row r="23" spans="2:42">
      <c r="B23" s="173" t="s">
        <v>298</v>
      </c>
      <c r="C23" s="173" t="s">
        <v>274</v>
      </c>
      <c r="D23" s="173" t="s">
        <v>299</v>
      </c>
      <c r="E23" s="174" t="s">
        <v>300</v>
      </c>
      <c r="F23" s="173" t="s">
        <v>289</v>
      </c>
      <c r="G23" s="173"/>
      <c r="H23" s="173"/>
      <c r="I23" s="173"/>
      <c r="J23" s="173"/>
      <c r="K23" s="173"/>
      <c r="L23" s="173" t="s">
        <v>176</v>
      </c>
      <c r="M23" s="173" t="s">
        <v>6</v>
      </c>
      <c r="N23" s="173" t="s">
        <v>177</v>
      </c>
      <c r="O23" s="173" t="s">
        <v>178</v>
      </c>
      <c r="P23" s="173" t="s">
        <v>301</v>
      </c>
      <c r="Q23" s="173">
        <v>13</v>
      </c>
      <c r="R23" s="173" t="s">
        <v>180</v>
      </c>
      <c r="S23" s="173" t="s">
        <v>181</v>
      </c>
      <c r="T23" s="173" t="s">
        <v>180</v>
      </c>
      <c r="U23" s="173">
        <v>43.266778849400403</v>
      </c>
      <c r="V23" s="173">
        <v>-1.8282963566180801</v>
      </c>
      <c r="W23" s="173">
        <v>595089.82305371505</v>
      </c>
      <c r="X23" s="173">
        <v>4791107.2839682596</v>
      </c>
      <c r="Y23" s="173">
        <v>653708090</v>
      </c>
      <c r="Z23" s="173" t="s">
        <v>302</v>
      </c>
      <c r="AA23" s="173" t="s">
        <v>303</v>
      </c>
      <c r="AB23" s="173">
        <v>8</v>
      </c>
      <c r="AC23" s="173" t="s">
        <v>184</v>
      </c>
      <c r="AD23" s="173">
        <v>0</v>
      </c>
      <c r="AE23" s="173">
        <v>0</v>
      </c>
      <c r="AF23" s="173">
        <v>0</v>
      </c>
      <c r="AG23" s="173">
        <v>0</v>
      </c>
      <c r="AH23" s="173">
        <v>1</v>
      </c>
      <c r="AI23" s="173">
        <v>0</v>
      </c>
      <c r="AJ23" s="173">
        <v>1</v>
      </c>
      <c r="AK23" s="173">
        <v>0</v>
      </c>
      <c r="AL23" s="173">
        <v>0</v>
      </c>
      <c r="AM23" s="173">
        <v>2</v>
      </c>
      <c r="AN23" s="173" t="s">
        <v>184</v>
      </c>
      <c r="AO23" s="173" t="s">
        <v>184</v>
      </c>
      <c r="AP23" s="173">
        <v>0</v>
      </c>
    </row>
    <row r="24" spans="2:42">
      <c r="B24" s="173" t="s">
        <v>304</v>
      </c>
      <c r="C24" s="173" t="s">
        <v>274</v>
      </c>
      <c r="D24" s="173" t="s">
        <v>305</v>
      </c>
      <c r="E24" s="174" t="s">
        <v>306</v>
      </c>
      <c r="F24" s="173" t="s">
        <v>283</v>
      </c>
      <c r="G24" s="173"/>
      <c r="H24" s="173"/>
      <c r="I24" s="173"/>
      <c r="J24" s="173"/>
      <c r="K24" s="173"/>
      <c r="L24" s="173" t="s">
        <v>176</v>
      </c>
      <c r="M24" s="173" t="s">
        <v>6</v>
      </c>
      <c r="N24" s="173" t="s">
        <v>177</v>
      </c>
      <c r="O24" s="173" t="s">
        <v>178</v>
      </c>
      <c r="P24" s="173" t="s">
        <v>307</v>
      </c>
      <c r="Q24" s="173">
        <v>9</v>
      </c>
      <c r="R24" s="173"/>
      <c r="S24" s="173"/>
      <c r="T24" s="173"/>
      <c r="U24" s="173">
        <v>43.294968146805701</v>
      </c>
      <c r="V24" s="173">
        <v>-1.84672417826012</v>
      </c>
      <c r="W24" s="173">
        <v>593551.09078716196</v>
      </c>
      <c r="X24" s="173">
        <v>4794217.0509841796</v>
      </c>
      <c r="Y24" s="173">
        <v>635728998</v>
      </c>
      <c r="Z24" s="173" t="s">
        <v>308</v>
      </c>
      <c r="AA24" s="173"/>
      <c r="AB24" s="173">
        <v>14</v>
      </c>
      <c r="AC24" s="173" t="s">
        <v>184</v>
      </c>
      <c r="AD24" s="173">
        <v>0</v>
      </c>
      <c r="AE24" s="173">
        <v>0</v>
      </c>
      <c r="AF24" s="173">
        <v>0</v>
      </c>
      <c r="AG24" s="173">
        <v>0</v>
      </c>
      <c r="AH24" s="173">
        <v>0</v>
      </c>
      <c r="AI24" s="173">
        <v>0</v>
      </c>
      <c r="AJ24" s="173">
        <v>7</v>
      </c>
      <c r="AK24" s="173">
        <v>0</v>
      </c>
      <c r="AL24" s="173">
        <v>0</v>
      </c>
      <c r="AM24" s="173">
        <v>0</v>
      </c>
      <c r="AN24" s="173" t="s">
        <v>184</v>
      </c>
      <c r="AO24" s="173" t="s">
        <v>184</v>
      </c>
      <c r="AP24" s="173">
        <v>0</v>
      </c>
    </row>
    <row r="25" spans="2:42">
      <c r="B25" s="173" t="s">
        <v>309</v>
      </c>
      <c r="C25" s="173" t="s">
        <v>310</v>
      </c>
      <c r="D25" s="173"/>
      <c r="E25" s="174" t="s">
        <v>311</v>
      </c>
      <c r="F25" s="173" t="s">
        <v>189</v>
      </c>
      <c r="G25" s="173"/>
      <c r="H25" s="173"/>
      <c r="I25" s="173"/>
      <c r="J25" s="173"/>
      <c r="K25" s="173"/>
      <c r="L25" s="173" t="s">
        <v>176</v>
      </c>
      <c r="M25" s="173" t="s">
        <v>6</v>
      </c>
      <c r="N25" s="173" t="s">
        <v>177</v>
      </c>
      <c r="O25" s="173" t="s">
        <v>190</v>
      </c>
      <c r="P25" s="173" t="s">
        <v>312</v>
      </c>
      <c r="Q25" s="173">
        <v>2</v>
      </c>
      <c r="R25" s="173" t="s">
        <v>180</v>
      </c>
      <c r="S25" s="173" t="s">
        <v>181</v>
      </c>
      <c r="T25" s="173" t="s">
        <v>180</v>
      </c>
      <c r="U25" s="173">
        <v>43.308038832613697</v>
      </c>
      <c r="V25" s="173">
        <v>-1.8363765860262899</v>
      </c>
      <c r="W25" s="173">
        <v>594370.24945122004</v>
      </c>
      <c r="X25" s="173">
        <v>4795680.2631515795</v>
      </c>
      <c r="Y25" s="173"/>
      <c r="Z25" s="173"/>
      <c r="AA25" s="173"/>
      <c r="AB25" s="173">
        <v>6</v>
      </c>
      <c r="AC25" s="173" t="s">
        <v>184</v>
      </c>
      <c r="AD25" s="173">
        <v>0</v>
      </c>
      <c r="AE25" s="173">
        <v>0</v>
      </c>
      <c r="AF25" s="173">
        <v>0</v>
      </c>
      <c r="AG25" s="173">
        <v>0</v>
      </c>
      <c r="AH25" s="173">
        <v>0</v>
      </c>
      <c r="AI25" s="173">
        <v>0</v>
      </c>
      <c r="AJ25" s="173">
        <v>3</v>
      </c>
      <c r="AK25" s="173">
        <v>0</v>
      </c>
      <c r="AL25" s="173">
        <v>0</v>
      </c>
      <c r="AM25" s="173">
        <v>0</v>
      </c>
      <c r="AN25" s="173" t="s">
        <v>184</v>
      </c>
      <c r="AO25" s="173" t="s">
        <v>184</v>
      </c>
      <c r="AP25" s="173">
        <v>0</v>
      </c>
    </row>
    <row r="26" spans="2:42">
      <c r="B26" s="173" t="s">
        <v>313</v>
      </c>
      <c r="C26" s="173" t="s">
        <v>310</v>
      </c>
      <c r="D26" s="173" t="s">
        <v>314</v>
      </c>
      <c r="E26" s="174" t="s">
        <v>315</v>
      </c>
      <c r="F26" s="173" t="s">
        <v>189</v>
      </c>
      <c r="G26" s="173"/>
      <c r="H26" s="173"/>
      <c r="I26" s="173"/>
      <c r="J26" s="173"/>
      <c r="K26" s="173"/>
      <c r="L26" s="173" t="s">
        <v>176</v>
      </c>
      <c r="M26" s="173" t="s">
        <v>6</v>
      </c>
      <c r="N26" s="173" t="s">
        <v>177</v>
      </c>
      <c r="O26" s="173" t="s">
        <v>190</v>
      </c>
      <c r="P26" s="173" t="s">
        <v>191</v>
      </c>
      <c r="Q26" s="173">
        <v>43</v>
      </c>
      <c r="R26" s="173" t="s">
        <v>180</v>
      </c>
      <c r="S26" s="173" t="s">
        <v>181</v>
      </c>
      <c r="T26" s="173" t="s">
        <v>180</v>
      </c>
      <c r="U26" s="173">
        <v>43.309095711690198</v>
      </c>
      <c r="V26" s="173">
        <v>-1.84505049273888</v>
      </c>
      <c r="W26" s="173">
        <v>593665.16379715397</v>
      </c>
      <c r="X26" s="173">
        <v>4795787.8712482601</v>
      </c>
      <c r="Y26" s="173"/>
      <c r="Z26" s="173"/>
      <c r="AA26" s="173"/>
      <c r="AB26" s="173">
        <v>4</v>
      </c>
      <c r="AC26" s="173" t="s">
        <v>184</v>
      </c>
      <c r="AD26" s="173">
        <v>0</v>
      </c>
      <c r="AE26" s="173">
        <v>0</v>
      </c>
      <c r="AF26" s="173">
        <v>0</v>
      </c>
      <c r="AG26" s="173">
        <v>0</v>
      </c>
      <c r="AH26" s="173">
        <v>0</v>
      </c>
      <c r="AI26" s="173">
        <v>0</v>
      </c>
      <c r="AJ26" s="173">
        <v>0</v>
      </c>
      <c r="AK26" s="173">
        <v>0</v>
      </c>
      <c r="AL26" s="173">
        <v>0</v>
      </c>
      <c r="AM26" s="173">
        <v>0</v>
      </c>
      <c r="AN26" s="173" t="s">
        <v>184</v>
      </c>
      <c r="AO26" s="173" t="s">
        <v>184</v>
      </c>
      <c r="AP26" s="173">
        <v>0</v>
      </c>
    </row>
    <row r="27" spans="2:42">
      <c r="B27" s="173" t="s">
        <v>316</v>
      </c>
      <c r="C27" s="173" t="s">
        <v>310</v>
      </c>
      <c r="D27" s="173" t="s">
        <v>317</v>
      </c>
      <c r="E27" s="174" t="s">
        <v>318</v>
      </c>
      <c r="F27" s="173" t="s">
        <v>205</v>
      </c>
      <c r="G27" s="173"/>
      <c r="H27" s="173"/>
      <c r="I27" s="173"/>
      <c r="J27" s="173"/>
      <c r="K27" s="173"/>
      <c r="L27" s="173" t="s">
        <v>176</v>
      </c>
      <c r="M27" s="173" t="s">
        <v>6</v>
      </c>
      <c r="N27" s="173" t="s">
        <v>177</v>
      </c>
      <c r="O27" s="173" t="s">
        <v>178</v>
      </c>
      <c r="P27" s="173" t="s">
        <v>270</v>
      </c>
      <c r="Q27" s="173">
        <v>4</v>
      </c>
      <c r="R27" s="173" t="s">
        <v>180</v>
      </c>
      <c r="S27" s="173" t="s">
        <v>181</v>
      </c>
      <c r="T27" s="173" t="s">
        <v>180</v>
      </c>
      <c r="U27" s="173">
        <v>43.282971195159803</v>
      </c>
      <c r="V27" s="173">
        <v>-1.83172729239653</v>
      </c>
      <c r="W27" s="173">
        <v>594786.24405011197</v>
      </c>
      <c r="X27" s="173">
        <v>4792901.62873457</v>
      </c>
      <c r="Y27" s="173"/>
      <c r="Z27" s="173"/>
      <c r="AA27" s="173"/>
      <c r="AB27" s="173">
        <v>2</v>
      </c>
      <c r="AC27" s="173" t="s">
        <v>184</v>
      </c>
      <c r="AD27" s="173">
        <v>0</v>
      </c>
      <c r="AE27" s="173">
        <v>0</v>
      </c>
      <c r="AF27" s="173">
        <v>0</v>
      </c>
      <c r="AG27" s="173">
        <v>0</v>
      </c>
      <c r="AH27" s="173">
        <v>0</v>
      </c>
      <c r="AI27" s="173">
        <v>0</v>
      </c>
      <c r="AJ27" s="173">
        <v>0</v>
      </c>
      <c r="AK27" s="173">
        <v>0</v>
      </c>
      <c r="AL27" s="173">
        <v>0</v>
      </c>
      <c r="AM27" s="173">
        <v>0</v>
      </c>
      <c r="AN27" s="173" t="s">
        <v>184</v>
      </c>
      <c r="AO27" s="173" t="s">
        <v>184</v>
      </c>
      <c r="AP27" s="173">
        <v>0</v>
      </c>
    </row>
    <row r="28" spans="2:42">
      <c r="B28" s="173" t="s">
        <v>319</v>
      </c>
      <c r="C28" s="173" t="s">
        <v>310</v>
      </c>
      <c r="D28" s="173" t="s">
        <v>320</v>
      </c>
      <c r="E28" s="174" t="s">
        <v>321</v>
      </c>
      <c r="F28" s="173" t="s">
        <v>189</v>
      </c>
      <c r="G28" s="173"/>
      <c r="H28" s="173"/>
      <c r="I28" s="173"/>
      <c r="J28" s="173"/>
      <c r="K28" s="173"/>
      <c r="L28" s="173" t="s">
        <v>176</v>
      </c>
      <c r="M28" s="173" t="s">
        <v>6</v>
      </c>
      <c r="N28" s="173" t="s">
        <v>177</v>
      </c>
      <c r="O28" s="173" t="s">
        <v>199</v>
      </c>
      <c r="P28" s="173" t="s">
        <v>322</v>
      </c>
      <c r="Q28" s="173">
        <v>1</v>
      </c>
      <c r="R28" s="173" t="s">
        <v>180</v>
      </c>
      <c r="S28" s="173">
        <v>2</v>
      </c>
      <c r="T28" s="173" t="s">
        <v>180</v>
      </c>
      <c r="U28" s="173">
        <v>43.296891420000001</v>
      </c>
      <c r="V28" s="173">
        <v>-1.8575900400000001</v>
      </c>
      <c r="W28" s="173">
        <v>592666.74872394395</v>
      </c>
      <c r="X28" s="173">
        <v>4794418.5299737202</v>
      </c>
      <c r="Y28" s="173"/>
      <c r="Z28" s="173"/>
      <c r="AA28" s="173"/>
      <c r="AB28" s="173">
        <v>4</v>
      </c>
      <c r="AC28" s="173" t="s">
        <v>184</v>
      </c>
      <c r="AD28" s="173">
        <v>0</v>
      </c>
      <c r="AE28" s="173">
        <v>0</v>
      </c>
      <c r="AF28" s="173">
        <v>0</v>
      </c>
      <c r="AG28" s="173">
        <v>0</v>
      </c>
      <c r="AH28" s="173">
        <v>0</v>
      </c>
      <c r="AI28" s="173">
        <v>0</v>
      </c>
      <c r="AJ28" s="173">
        <v>0</v>
      </c>
      <c r="AK28" s="173">
        <v>0</v>
      </c>
      <c r="AL28" s="173">
        <v>0</v>
      </c>
      <c r="AM28" s="173">
        <v>0</v>
      </c>
      <c r="AN28" s="173" t="s">
        <v>184</v>
      </c>
      <c r="AO28" s="173" t="s">
        <v>184</v>
      </c>
      <c r="AP28" s="173">
        <v>0</v>
      </c>
    </row>
    <row r="29" spans="2:42">
      <c r="B29" s="173" t="s">
        <v>323</v>
      </c>
      <c r="C29" s="173" t="s">
        <v>324</v>
      </c>
      <c r="D29" s="173" t="s">
        <v>325</v>
      </c>
      <c r="E29" s="174" t="s">
        <v>326</v>
      </c>
      <c r="F29" s="173" t="s">
        <v>327</v>
      </c>
      <c r="G29" s="173" t="s">
        <v>328</v>
      </c>
      <c r="H29" s="173"/>
      <c r="I29" s="173"/>
      <c r="J29" s="173" t="s">
        <v>329</v>
      </c>
      <c r="K29" s="173" t="s">
        <v>330</v>
      </c>
      <c r="L29" s="173" t="s">
        <v>176</v>
      </c>
      <c r="M29" s="173" t="s">
        <v>6</v>
      </c>
      <c r="N29" s="173" t="s">
        <v>177</v>
      </c>
      <c r="O29" s="173" t="s">
        <v>206</v>
      </c>
      <c r="P29" s="173" t="s">
        <v>331</v>
      </c>
      <c r="Q29" s="173">
        <v>2</v>
      </c>
      <c r="R29" s="173" t="s">
        <v>180</v>
      </c>
      <c r="S29" s="173" t="s">
        <v>181</v>
      </c>
      <c r="T29" s="173" t="s">
        <v>180</v>
      </c>
      <c r="U29" s="173">
        <v>43.315371566666997</v>
      </c>
      <c r="V29" s="173">
        <v>-1.87425127144215</v>
      </c>
      <c r="W29" s="173">
        <v>591287.59828205197</v>
      </c>
      <c r="X29" s="173">
        <v>4796452.50596378</v>
      </c>
      <c r="Y29" s="173">
        <v>943490728</v>
      </c>
      <c r="Z29" s="173"/>
      <c r="AA29" s="173"/>
      <c r="AB29" s="173">
        <v>235</v>
      </c>
      <c r="AC29" s="173" t="s">
        <v>184</v>
      </c>
      <c r="AD29" s="173">
        <v>0</v>
      </c>
      <c r="AE29" s="173">
        <v>0</v>
      </c>
      <c r="AF29" s="173">
        <v>0</v>
      </c>
      <c r="AG29" s="173">
        <v>0</v>
      </c>
      <c r="AH29" s="173">
        <v>0</v>
      </c>
      <c r="AI29" s="173">
        <v>0</v>
      </c>
      <c r="AJ29" s="173">
        <v>0</v>
      </c>
      <c r="AK29" s="173">
        <v>0</v>
      </c>
      <c r="AL29" s="173">
        <v>0</v>
      </c>
      <c r="AM29" s="173">
        <v>0</v>
      </c>
      <c r="AN29" s="173" t="s">
        <v>184</v>
      </c>
      <c r="AO29" s="173" t="s">
        <v>184</v>
      </c>
      <c r="AP29" s="173">
        <v>0</v>
      </c>
    </row>
    <row r="30" spans="2:42">
      <c r="B30" s="173" t="s">
        <v>332</v>
      </c>
      <c r="C30" s="173" t="s">
        <v>333</v>
      </c>
      <c r="D30" s="173" t="s">
        <v>334</v>
      </c>
      <c r="E30" s="174" t="s">
        <v>335</v>
      </c>
      <c r="F30" s="173" t="s">
        <v>289</v>
      </c>
      <c r="G30" s="173"/>
      <c r="H30" s="173"/>
      <c r="I30" s="173"/>
      <c r="J30" s="173"/>
      <c r="K30" s="173"/>
      <c r="L30" s="173" t="s">
        <v>176</v>
      </c>
      <c r="M30" s="173" t="s">
        <v>6</v>
      </c>
      <c r="N30" s="173" t="s">
        <v>177</v>
      </c>
      <c r="O30" s="173" t="s">
        <v>336</v>
      </c>
      <c r="P30" s="173" t="s">
        <v>337</v>
      </c>
      <c r="Q30" s="173">
        <v>2</v>
      </c>
      <c r="R30" s="173" t="s">
        <v>180</v>
      </c>
      <c r="S30" s="173" t="s">
        <v>181</v>
      </c>
      <c r="T30" s="173" t="s">
        <v>180</v>
      </c>
      <c r="U30" s="173">
        <v>43.281525819946602</v>
      </c>
      <c r="V30" s="173">
        <v>-1.8560693231884899</v>
      </c>
      <c r="W30" s="173">
        <v>592813.46703150298</v>
      </c>
      <c r="X30" s="173">
        <v>4792713.7869692203</v>
      </c>
      <c r="Y30" s="173">
        <v>943492638</v>
      </c>
      <c r="Z30" s="173"/>
      <c r="AA30" s="173" t="s">
        <v>338</v>
      </c>
      <c r="AB30" s="173">
        <v>9</v>
      </c>
      <c r="AC30" s="173" t="s">
        <v>184</v>
      </c>
      <c r="AD30" s="173">
        <v>0</v>
      </c>
      <c r="AE30" s="173">
        <v>0</v>
      </c>
      <c r="AF30" s="173">
        <v>0</v>
      </c>
      <c r="AG30" s="173">
        <v>0</v>
      </c>
      <c r="AH30" s="173">
        <v>2</v>
      </c>
      <c r="AI30" s="173">
        <v>0</v>
      </c>
      <c r="AJ30" s="173">
        <v>2</v>
      </c>
      <c r="AK30" s="173">
        <v>0</v>
      </c>
      <c r="AL30" s="173">
        <v>0</v>
      </c>
      <c r="AM30" s="173">
        <v>3</v>
      </c>
      <c r="AN30" s="173" t="s">
        <v>184</v>
      </c>
      <c r="AO30" s="173" t="s">
        <v>184</v>
      </c>
      <c r="AP30" s="173">
        <v>0</v>
      </c>
    </row>
    <row r="31" spans="2:42">
      <c r="B31" s="173" t="s">
        <v>339</v>
      </c>
      <c r="C31" s="173" t="s">
        <v>333</v>
      </c>
      <c r="D31" s="173" t="s">
        <v>340</v>
      </c>
      <c r="E31" s="174" t="s">
        <v>341</v>
      </c>
      <c r="F31" s="173" t="s">
        <v>289</v>
      </c>
      <c r="G31" s="173"/>
      <c r="H31" s="173"/>
      <c r="I31" s="173"/>
      <c r="J31" s="173"/>
      <c r="K31" s="173"/>
      <c r="L31" s="173" t="s">
        <v>176</v>
      </c>
      <c r="M31" s="173" t="s">
        <v>6</v>
      </c>
      <c r="N31" s="173" t="s">
        <v>177</v>
      </c>
      <c r="O31" s="173" t="s">
        <v>336</v>
      </c>
      <c r="P31" s="173" t="s">
        <v>342</v>
      </c>
      <c r="Q31" s="173">
        <v>11</v>
      </c>
      <c r="R31" s="173" t="s">
        <v>180</v>
      </c>
      <c r="S31" s="173" t="s">
        <v>181</v>
      </c>
      <c r="T31" s="173" t="s">
        <v>180</v>
      </c>
      <c r="U31" s="173">
        <v>43.283311758347999</v>
      </c>
      <c r="V31" s="173">
        <v>-1.85347817137599</v>
      </c>
      <c r="W31" s="173">
        <v>593020.98194905801</v>
      </c>
      <c r="X31" s="173">
        <v>4792915.0060116705</v>
      </c>
      <c r="Y31" s="173">
        <v>655738910</v>
      </c>
      <c r="Z31" s="173"/>
      <c r="AA31" s="173" t="s">
        <v>343</v>
      </c>
      <c r="AB31" s="173">
        <v>3</v>
      </c>
      <c r="AC31" s="173" t="s">
        <v>184</v>
      </c>
      <c r="AD31" s="173">
        <v>0</v>
      </c>
      <c r="AE31" s="173">
        <v>0</v>
      </c>
      <c r="AF31" s="173">
        <v>0</v>
      </c>
      <c r="AG31" s="173">
        <v>0</v>
      </c>
      <c r="AH31" s="173">
        <v>1</v>
      </c>
      <c r="AI31" s="173">
        <v>1</v>
      </c>
      <c r="AJ31" s="173">
        <v>2</v>
      </c>
      <c r="AK31" s="173">
        <v>0</v>
      </c>
      <c r="AL31" s="173">
        <v>0</v>
      </c>
      <c r="AM31" s="173">
        <v>0</v>
      </c>
      <c r="AN31" s="173" t="s">
        <v>184</v>
      </c>
      <c r="AO31" s="173" t="s">
        <v>184</v>
      </c>
      <c r="AP31" s="173">
        <v>0</v>
      </c>
    </row>
    <row r="32" spans="2:42">
      <c r="B32" s="173" t="s">
        <v>344</v>
      </c>
      <c r="C32" s="173" t="s">
        <v>333</v>
      </c>
      <c r="D32" s="173" t="s">
        <v>345</v>
      </c>
      <c r="E32" s="174" t="s">
        <v>346</v>
      </c>
      <c r="F32" s="173" t="s">
        <v>277</v>
      </c>
      <c r="G32" s="173"/>
      <c r="H32" s="173"/>
      <c r="I32" s="173"/>
      <c r="J32" s="173"/>
      <c r="K32" s="173"/>
      <c r="L32" s="173" t="s">
        <v>176</v>
      </c>
      <c r="M32" s="173" t="s">
        <v>6</v>
      </c>
      <c r="N32" s="173" t="s">
        <v>177</v>
      </c>
      <c r="O32" s="173" t="s">
        <v>195</v>
      </c>
      <c r="P32" s="173" t="s">
        <v>347</v>
      </c>
      <c r="Q32" s="173">
        <v>14</v>
      </c>
      <c r="R32" s="173" t="s">
        <v>180</v>
      </c>
      <c r="S32" s="173" t="s">
        <v>181</v>
      </c>
      <c r="T32" s="173" t="s">
        <v>180</v>
      </c>
      <c r="U32" s="173">
        <v>43.286249255492798</v>
      </c>
      <c r="V32" s="173">
        <v>-1.8674210200699</v>
      </c>
      <c r="W32" s="173">
        <v>591885.32304338401</v>
      </c>
      <c r="X32" s="173">
        <v>4793225.8027498899</v>
      </c>
      <c r="Y32" s="173"/>
      <c r="Z32" s="173"/>
      <c r="AA32" s="173"/>
      <c r="AB32" s="173">
        <v>10</v>
      </c>
      <c r="AC32" s="173" t="s">
        <v>184</v>
      </c>
      <c r="AD32" s="173">
        <v>5</v>
      </c>
      <c r="AE32" s="173">
        <v>0</v>
      </c>
      <c r="AF32" s="173">
        <v>0</v>
      </c>
      <c r="AG32" s="173">
        <v>0</v>
      </c>
      <c r="AH32" s="173">
        <v>0</v>
      </c>
      <c r="AI32" s="173">
        <v>0</v>
      </c>
      <c r="AJ32" s="173">
        <v>5</v>
      </c>
      <c r="AK32" s="173">
        <v>0</v>
      </c>
      <c r="AL32" s="173">
        <v>0</v>
      </c>
      <c r="AM32" s="173">
        <v>3</v>
      </c>
      <c r="AN32" s="173" t="s">
        <v>184</v>
      </c>
      <c r="AO32" s="173" t="s">
        <v>184</v>
      </c>
      <c r="AP32" s="173">
        <v>0</v>
      </c>
    </row>
    <row r="33" spans="2:42">
      <c r="B33" s="173" t="s">
        <v>348</v>
      </c>
      <c r="C33" s="173" t="s">
        <v>333</v>
      </c>
      <c r="D33" s="173" t="s">
        <v>349</v>
      </c>
      <c r="E33" s="174" t="s">
        <v>350</v>
      </c>
      <c r="F33" s="173" t="s">
        <v>283</v>
      </c>
      <c r="G33" s="173"/>
      <c r="H33" s="173"/>
      <c r="I33" s="173"/>
      <c r="J33" s="173"/>
      <c r="K33" s="173"/>
      <c r="L33" s="173" t="s">
        <v>176</v>
      </c>
      <c r="M33" s="173" t="s">
        <v>6</v>
      </c>
      <c r="N33" s="173" t="s">
        <v>177</v>
      </c>
      <c r="O33" s="173" t="s">
        <v>256</v>
      </c>
      <c r="P33" s="173" t="s">
        <v>257</v>
      </c>
      <c r="Q33" s="173">
        <v>2</v>
      </c>
      <c r="R33" s="173"/>
      <c r="S33" s="173"/>
      <c r="T33" s="173"/>
      <c r="U33" s="173">
        <v>43.288885958281703</v>
      </c>
      <c r="V33" s="173">
        <v>-1.8385064128157</v>
      </c>
      <c r="W33" s="173">
        <v>594227.09334839694</v>
      </c>
      <c r="X33" s="173">
        <v>4793550.8265922302</v>
      </c>
      <c r="Y33" s="173"/>
      <c r="Z33" s="173"/>
      <c r="AA33" s="173"/>
      <c r="AB33" s="173">
        <v>4</v>
      </c>
      <c r="AC33" s="173" t="s">
        <v>184</v>
      </c>
      <c r="AD33" s="173">
        <v>1</v>
      </c>
      <c r="AE33" s="173">
        <v>0</v>
      </c>
      <c r="AF33" s="173">
        <v>0</v>
      </c>
      <c r="AG33" s="173">
        <v>0</v>
      </c>
      <c r="AH33" s="173">
        <v>1</v>
      </c>
      <c r="AI33" s="173">
        <v>0</v>
      </c>
      <c r="AJ33" s="173">
        <v>2</v>
      </c>
      <c r="AK33" s="173">
        <v>0</v>
      </c>
      <c r="AL33" s="173">
        <v>0</v>
      </c>
      <c r="AM33" s="173">
        <v>2</v>
      </c>
      <c r="AN33" s="173" t="s">
        <v>184</v>
      </c>
      <c r="AO33" s="173" t="s">
        <v>184</v>
      </c>
      <c r="AP33" s="173">
        <v>0</v>
      </c>
    </row>
    <row r="34" spans="2:42">
      <c r="B34" s="173" t="s">
        <v>351</v>
      </c>
      <c r="C34" s="173" t="s">
        <v>333</v>
      </c>
      <c r="D34" s="173" t="s">
        <v>352</v>
      </c>
      <c r="E34" s="174" t="s">
        <v>353</v>
      </c>
      <c r="F34" s="173" t="s">
        <v>277</v>
      </c>
      <c r="G34" s="173"/>
      <c r="H34" s="173"/>
      <c r="I34" s="173"/>
      <c r="J34" s="173" t="s">
        <v>354</v>
      </c>
      <c r="K34" s="173" t="s">
        <v>355</v>
      </c>
      <c r="L34" s="173" t="s">
        <v>176</v>
      </c>
      <c r="M34" s="173" t="s">
        <v>6</v>
      </c>
      <c r="N34" s="173" t="s">
        <v>177</v>
      </c>
      <c r="O34" s="173" t="s">
        <v>261</v>
      </c>
      <c r="P34" s="173" t="s">
        <v>356</v>
      </c>
      <c r="Q34" s="173">
        <v>19</v>
      </c>
      <c r="R34" s="173" t="s">
        <v>180</v>
      </c>
      <c r="S34" s="173" t="s">
        <v>181</v>
      </c>
      <c r="T34" s="173" t="s">
        <v>180</v>
      </c>
      <c r="U34" s="173">
        <v>43.290578672010497</v>
      </c>
      <c r="V34" s="173">
        <v>-1.88399049333666</v>
      </c>
      <c r="W34" s="173">
        <v>590534.62076431396</v>
      </c>
      <c r="X34" s="173">
        <v>4793688.5185654303</v>
      </c>
      <c r="Y34" s="173">
        <v>639404868</v>
      </c>
      <c r="Z34" s="173"/>
      <c r="AA34" s="173"/>
      <c r="AB34" s="173">
        <v>12</v>
      </c>
      <c r="AC34" s="173" t="s">
        <v>184</v>
      </c>
      <c r="AD34" s="173">
        <v>6</v>
      </c>
      <c r="AE34" s="173">
        <v>0</v>
      </c>
      <c r="AF34" s="173">
        <v>0</v>
      </c>
      <c r="AG34" s="173">
        <v>0</v>
      </c>
      <c r="AH34" s="173">
        <v>0</v>
      </c>
      <c r="AI34" s="173">
        <v>0</v>
      </c>
      <c r="AJ34" s="173">
        <v>6</v>
      </c>
      <c r="AK34" s="173">
        <v>0</v>
      </c>
      <c r="AL34" s="173">
        <v>0</v>
      </c>
      <c r="AM34" s="173">
        <v>0</v>
      </c>
      <c r="AN34" s="173" t="s">
        <v>184</v>
      </c>
      <c r="AO34" s="173" t="s">
        <v>184</v>
      </c>
      <c r="AP34" s="173">
        <v>0</v>
      </c>
    </row>
    <row r="35" spans="2:42">
      <c r="B35" s="173" t="s">
        <v>357</v>
      </c>
      <c r="C35" s="173" t="s">
        <v>333</v>
      </c>
      <c r="D35" s="173" t="s">
        <v>358</v>
      </c>
      <c r="E35" s="174" t="s">
        <v>359</v>
      </c>
      <c r="F35" s="173" t="s">
        <v>277</v>
      </c>
      <c r="G35" s="173"/>
      <c r="H35" s="173"/>
      <c r="I35" s="173"/>
      <c r="J35" s="173"/>
      <c r="K35" s="173"/>
      <c r="L35" s="173" t="s">
        <v>176</v>
      </c>
      <c r="M35" s="173" t="s">
        <v>6</v>
      </c>
      <c r="N35" s="173" t="s">
        <v>177</v>
      </c>
      <c r="O35" s="173" t="s">
        <v>178</v>
      </c>
      <c r="P35" s="173" t="s">
        <v>360</v>
      </c>
      <c r="Q35" s="173" t="s">
        <v>361</v>
      </c>
      <c r="R35" s="173"/>
      <c r="S35" s="173"/>
      <c r="T35" s="173"/>
      <c r="U35" s="173">
        <v>43.28819919</v>
      </c>
      <c r="V35" s="173">
        <v>-1.82950345</v>
      </c>
      <c r="W35" s="173">
        <v>594958.54096667795</v>
      </c>
      <c r="X35" s="173">
        <v>4793484.7500419198</v>
      </c>
      <c r="Y35" s="173">
        <v>679438358</v>
      </c>
      <c r="Z35" s="173" t="s">
        <v>362</v>
      </c>
      <c r="AA35" s="173"/>
      <c r="AB35" s="173">
        <v>4</v>
      </c>
      <c r="AC35" s="173" t="s">
        <v>184</v>
      </c>
      <c r="AD35" s="173">
        <v>0</v>
      </c>
      <c r="AE35" s="173">
        <v>0</v>
      </c>
      <c r="AF35" s="173">
        <v>0</v>
      </c>
      <c r="AG35" s="173">
        <v>0</v>
      </c>
      <c r="AH35" s="173">
        <v>0</v>
      </c>
      <c r="AI35" s="173">
        <v>0</v>
      </c>
      <c r="AJ35" s="173">
        <v>2</v>
      </c>
      <c r="AK35" s="173">
        <v>0</v>
      </c>
      <c r="AL35" s="173">
        <v>0</v>
      </c>
      <c r="AM35" s="173">
        <v>0</v>
      </c>
      <c r="AN35" s="173" t="s">
        <v>184</v>
      </c>
      <c r="AO35" s="173" t="s">
        <v>184</v>
      </c>
      <c r="AP35" s="173">
        <v>0</v>
      </c>
    </row>
    <row r="36" spans="2:42">
      <c r="B36" s="173"/>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row>
    <row r="37" spans="2:42">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f>SUM(AB4:AB35)</f>
        <v>869</v>
      </c>
      <c r="AC37" s="173"/>
      <c r="AD37" s="173"/>
      <c r="AE37" s="173"/>
      <c r="AF37" s="173"/>
      <c r="AG37" s="173"/>
      <c r="AH37" s="173"/>
      <c r="AI37" s="173"/>
      <c r="AJ37" s="173"/>
      <c r="AK37" s="173"/>
      <c r="AL37" s="173"/>
      <c r="AM37" s="173"/>
      <c r="AN37" s="173"/>
      <c r="AO37" s="173"/>
      <c r="AP37" s="173"/>
    </row>
    <row r="38" spans="2:42">
      <c r="M38" s="173"/>
      <c r="N38" s="173"/>
      <c r="O38" s="173" t="s">
        <v>363</v>
      </c>
      <c r="P38" s="173"/>
      <c r="Q38" s="173"/>
      <c r="R38" s="173"/>
      <c r="S38" s="173"/>
      <c r="T38" s="173"/>
      <c r="U38" s="173"/>
      <c r="V38" s="173"/>
      <c r="W38" s="173"/>
      <c r="X38" s="173"/>
      <c r="Y38" s="173"/>
      <c r="Z38" s="173"/>
      <c r="AA38" s="173"/>
      <c r="AB38" s="173">
        <f>AB37*100/10340</f>
        <v>8.4042553191489358</v>
      </c>
      <c r="AC38" s="173"/>
      <c r="AD38" s="173"/>
      <c r="AE38" s="173"/>
      <c r="AF38" s="173"/>
      <c r="AG38" s="173"/>
      <c r="AH38" s="173"/>
      <c r="AI38" s="173"/>
      <c r="AJ38" s="173"/>
      <c r="AK38" s="173"/>
      <c r="AL38" s="173"/>
      <c r="AM38" s="173"/>
      <c r="AN38" s="173"/>
      <c r="AO38" s="173"/>
      <c r="AP38" s="173"/>
    </row>
    <row r="39" spans="2:42">
      <c r="M39" s="173"/>
      <c r="N39" s="173"/>
      <c r="O39" s="173" t="s">
        <v>364</v>
      </c>
      <c r="P39" s="173"/>
      <c r="Q39" s="173"/>
      <c r="R39" s="173"/>
      <c r="S39" s="173"/>
      <c r="T39" s="173"/>
      <c r="U39" s="173"/>
      <c r="V39" s="173"/>
      <c r="W39" s="173"/>
      <c r="X39" s="173"/>
      <c r="Y39" s="173"/>
      <c r="Z39" s="173"/>
      <c r="AA39" s="173"/>
      <c r="AB39" s="173">
        <v>10</v>
      </c>
      <c r="AC39" s="173"/>
      <c r="AD39" s="173"/>
      <c r="AE39" s="173"/>
      <c r="AF39" s="173"/>
      <c r="AG39" s="173"/>
      <c r="AH39" s="173"/>
      <c r="AI39" s="173"/>
      <c r="AJ39" s="173"/>
      <c r="AK39" s="173"/>
      <c r="AL39" s="173"/>
      <c r="AM39" s="173"/>
      <c r="AN39" s="173"/>
      <c r="AO39" s="173"/>
      <c r="AP39" s="173"/>
    </row>
  </sheetData>
  <pageMargins left="0" right="0" top="0.39370078740157483" bottom="0.39370078740157483"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CAA75-2241-44BF-9A2C-6CAC149EFC9E}">
  <dimension ref="B2:H72"/>
  <sheetViews>
    <sheetView workbookViewId="0"/>
  </sheetViews>
  <sheetFormatPr defaultRowHeight="12.7"/>
  <cols>
    <col min="1" max="1" width="12.33203125" customWidth="1"/>
    <col min="2" max="2" width="67.88671875" customWidth="1"/>
    <col min="3" max="3" width="18.5546875" customWidth="1"/>
    <col min="4" max="4" width="22.21875" customWidth="1"/>
    <col min="5" max="5" width="18.5546875" customWidth="1"/>
    <col min="6" max="6" width="12.33203125" customWidth="1"/>
    <col min="7" max="7" width="14" customWidth="1"/>
    <col min="8" max="8" width="12.33203125" customWidth="1"/>
  </cols>
  <sheetData>
    <row r="2" spans="2:8">
      <c r="B2" s="175" t="s">
        <v>365</v>
      </c>
      <c r="C2" s="176" t="s">
        <v>366</v>
      </c>
      <c r="D2" s="176" t="s">
        <v>367</v>
      </c>
      <c r="E2" s="177" t="s">
        <v>368</v>
      </c>
      <c r="G2" s="195"/>
      <c r="H2" s="195"/>
    </row>
    <row r="3" spans="2:8">
      <c r="B3" s="178" t="s">
        <v>369</v>
      </c>
      <c r="C3" s="179">
        <v>1</v>
      </c>
      <c r="D3" s="179">
        <v>12</v>
      </c>
      <c r="E3" s="180">
        <f>D3*100/D36</f>
        <v>1.380897583429229</v>
      </c>
    </row>
    <row r="4" spans="2:8">
      <c r="B4" s="178" t="s">
        <v>369</v>
      </c>
      <c r="C4" s="179">
        <v>1</v>
      </c>
      <c r="D4" s="179">
        <v>16</v>
      </c>
      <c r="E4" s="180">
        <f t="shared" ref="E4:E34" si="0">D4*100/869</f>
        <v>1.8411967779056386</v>
      </c>
    </row>
    <row r="5" spans="2:8">
      <c r="B5" s="178" t="s">
        <v>369</v>
      </c>
      <c r="C5" s="179">
        <v>1</v>
      </c>
      <c r="D5" s="179">
        <v>5</v>
      </c>
      <c r="E5" s="180">
        <f t="shared" si="0"/>
        <v>0.57537399309551207</v>
      </c>
    </row>
    <row r="6" spans="2:8">
      <c r="B6" s="178" t="s">
        <v>369</v>
      </c>
      <c r="C6" s="179">
        <v>1</v>
      </c>
      <c r="D6" s="179">
        <v>5</v>
      </c>
      <c r="E6" s="180">
        <f t="shared" si="0"/>
        <v>0.57537399309551207</v>
      </c>
    </row>
    <row r="7" spans="2:8">
      <c r="B7" s="178" t="s">
        <v>369</v>
      </c>
      <c r="C7" s="179">
        <v>1</v>
      </c>
      <c r="D7" s="179">
        <v>8</v>
      </c>
      <c r="E7" s="180">
        <f t="shared" si="0"/>
        <v>0.92059838895281931</v>
      </c>
    </row>
    <row r="8" spans="2:8">
      <c r="B8" s="178" t="s">
        <v>369</v>
      </c>
      <c r="C8" s="179">
        <v>1</v>
      </c>
      <c r="D8" s="179">
        <v>14</v>
      </c>
      <c r="E8" s="180">
        <f t="shared" si="0"/>
        <v>1.6110471806674338</v>
      </c>
    </row>
    <row r="9" spans="2:8">
      <c r="B9" s="178" t="s">
        <v>370</v>
      </c>
      <c r="C9" s="179">
        <v>1</v>
      </c>
      <c r="D9" s="179">
        <v>82</v>
      </c>
      <c r="E9" s="180">
        <f t="shared" si="0"/>
        <v>9.4361334867663977</v>
      </c>
    </row>
    <row r="10" spans="2:8">
      <c r="B10" s="178" t="s">
        <v>371</v>
      </c>
      <c r="C10" s="179">
        <v>1</v>
      </c>
      <c r="D10" s="179">
        <v>235</v>
      </c>
      <c r="E10" s="180">
        <f t="shared" si="0"/>
        <v>27.042577675489067</v>
      </c>
    </row>
    <row r="11" spans="2:8">
      <c r="B11" s="178" t="s">
        <v>372</v>
      </c>
      <c r="C11" s="179">
        <v>1</v>
      </c>
      <c r="D11" s="179">
        <v>9</v>
      </c>
      <c r="E11" s="180">
        <f t="shared" si="0"/>
        <v>1.0356731875719218</v>
      </c>
    </row>
    <row r="12" spans="2:8">
      <c r="B12" s="178" t="s">
        <v>372</v>
      </c>
      <c r="C12" s="179">
        <v>1</v>
      </c>
      <c r="D12" s="179">
        <v>3</v>
      </c>
      <c r="E12" s="180">
        <f t="shared" si="0"/>
        <v>0.34522439585730724</v>
      </c>
    </row>
    <row r="13" spans="2:8">
      <c r="B13" s="178" t="s">
        <v>372</v>
      </c>
      <c r="C13" s="179">
        <v>1</v>
      </c>
      <c r="D13" s="179">
        <v>10</v>
      </c>
      <c r="E13" s="180">
        <f t="shared" si="0"/>
        <v>1.1507479861910241</v>
      </c>
    </row>
    <row r="14" spans="2:8">
      <c r="B14" s="178" t="s">
        <v>372</v>
      </c>
      <c r="C14" s="179">
        <v>1</v>
      </c>
      <c r="D14" s="179">
        <v>12</v>
      </c>
      <c r="E14" s="180">
        <f t="shared" si="0"/>
        <v>1.380897583429229</v>
      </c>
    </row>
    <row r="15" spans="2:8">
      <c r="B15" s="178" t="s">
        <v>372</v>
      </c>
      <c r="C15" s="179">
        <v>1</v>
      </c>
      <c r="D15" s="179">
        <v>4</v>
      </c>
      <c r="E15" s="180">
        <f t="shared" si="0"/>
        <v>0.46029919447640966</v>
      </c>
    </row>
    <row r="16" spans="2:8">
      <c r="B16" s="178" t="s">
        <v>372</v>
      </c>
      <c r="C16" s="179">
        <v>1</v>
      </c>
      <c r="D16" s="179">
        <v>4</v>
      </c>
      <c r="E16" s="180">
        <f t="shared" si="0"/>
        <v>0.46029919447640966</v>
      </c>
    </row>
    <row r="17" spans="2:5">
      <c r="B17" s="178" t="s">
        <v>373</v>
      </c>
      <c r="C17" s="179">
        <v>1</v>
      </c>
      <c r="D17" s="179">
        <v>6</v>
      </c>
      <c r="E17" s="180">
        <f t="shared" si="0"/>
        <v>0.69044879171461448</v>
      </c>
    </row>
    <row r="18" spans="2:5">
      <c r="B18" s="178" t="s">
        <v>373</v>
      </c>
      <c r="C18" s="179">
        <v>1</v>
      </c>
      <c r="D18" s="179">
        <v>4</v>
      </c>
      <c r="E18" s="180">
        <f t="shared" si="0"/>
        <v>0.46029919447640966</v>
      </c>
    </row>
    <row r="19" spans="2:5">
      <c r="B19" s="178" t="s">
        <v>373</v>
      </c>
      <c r="C19" s="179">
        <v>1</v>
      </c>
      <c r="D19" s="179">
        <v>2</v>
      </c>
      <c r="E19" s="180">
        <f t="shared" si="0"/>
        <v>0.23014959723820483</v>
      </c>
    </row>
    <row r="20" spans="2:5">
      <c r="B20" s="178" t="s">
        <v>373</v>
      </c>
      <c r="C20" s="179">
        <v>1</v>
      </c>
      <c r="D20" s="179">
        <v>4</v>
      </c>
      <c r="E20" s="180">
        <f t="shared" si="0"/>
        <v>0.46029919447640966</v>
      </c>
    </row>
    <row r="21" spans="2:5">
      <c r="B21" s="178" t="s">
        <v>374</v>
      </c>
      <c r="C21" s="179">
        <v>1</v>
      </c>
      <c r="D21" s="179">
        <v>62</v>
      </c>
      <c r="E21" s="180">
        <f t="shared" si="0"/>
        <v>7.1346375143843499</v>
      </c>
    </row>
    <row r="22" spans="2:5">
      <c r="B22" s="178" t="s">
        <v>374</v>
      </c>
      <c r="C22" s="179">
        <v>1</v>
      </c>
      <c r="D22" s="179">
        <v>258</v>
      </c>
      <c r="E22" s="180">
        <f t="shared" si="0"/>
        <v>29.689298043728424</v>
      </c>
    </row>
    <row r="23" spans="2:5">
      <c r="B23" s="178" t="s">
        <v>374</v>
      </c>
      <c r="C23" s="179">
        <v>1</v>
      </c>
      <c r="D23" s="179">
        <v>25</v>
      </c>
      <c r="E23" s="180">
        <f t="shared" si="0"/>
        <v>2.8768699654775602</v>
      </c>
    </row>
    <row r="24" spans="2:5">
      <c r="B24" s="178" t="s">
        <v>374</v>
      </c>
      <c r="C24" s="179">
        <v>1</v>
      </c>
      <c r="D24" s="179">
        <v>25</v>
      </c>
      <c r="E24" s="180">
        <f t="shared" si="0"/>
        <v>2.8768699654775602</v>
      </c>
    </row>
    <row r="25" spans="2:5">
      <c r="B25" s="178" t="s">
        <v>374</v>
      </c>
      <c r="C25" s="179">
        <v>1</v>
      </c>
      <c r="D25" s="179">
        <v>5</v>
      </c>
      <c r="E25" s="180">
        <f t="shared" si="0"/>
        <v>0.57537399309551207</v>
      </c>
    </row>
    <row r="26" spans="2:5">
      <c r="B26" s="178" t="s">
        <v>374</v>
      </c>
      <c r="C26" s="179">
        <v>1</v>
      </c>
      <c r="D26" s="179">
        <v>9</v>
      </c>
      <c r="E26" s="180">
        <f t="shared" si="0"/>
        <v>1.0356731875719218</v>
      </c>
    </row>
    <row r="27" spans="2:5">
      <c r="B27" s="178" t="s">
        <v>374</v>
      </c>
      <c r="C27" s="179">
        <v>1</v>
      </c>
      <c r="D27" s="179">
        <v>11</v>
      </c>
      <c r="E27" s="180">
        <f t="shared" si="0"/>
        <v>1.2658227848101267</v>
      </c>
    </row>
    <row r="28" spans="2:5">
      <c r="B28" s="178" t="s">
        <v>374</v>
      </c>
      <c r="C28" s="179">
        <v>1</v>
      </c>
      <c r="D28" s="179">
        <v>4</v>
      </c>
      <c r="E28" s="180">
        <f t="shared" si="0"/>
        <v>0.46029919447640966</v>
      </c>
    </row>
    <row r="29" spans="2:5">
      <c r="B29" s="178" t="s">
        <v>375</v>
      </c>
      <c r="C29" s="179">
        <v>1</v>
      </c>
      <c r="D29" s="179">
        <v>9</v>
      </c>
      <c r="E29" s="180">
        <f t="shared" si="0"/>
        <v>1.0356731875719218</v>
      </c>
    </row>
    <row r="30" spans="2:5">
      <c r="B30" s="178" t="s">
        <v>375</v>
      </c>
      <c r="C30" s="179">
        <v>1</v>
      </c>
      <c r="D30" s="179">
        <v>6</v>
      </c>
      <c r="E30" s="180">
        <f t="shared" si="0"/>
        <v>0.69044879171461448</v>
      </c>
    </row>
    <row r="31" spans="2:5">
      <c r="B31" s="178" t="s">
        <v>375</v>
      </c>
      <c r="C31" s="179">
        <v>1</v>
      </c>
      <c r="D31" s="179">
        <v>2</v>
      </c>
      <c r="E31" s="180">
        <f t="shared" si="0"/>
        <v>0.23014959723820483</v>
      </c>
    </row>
    <row r="32" spans="2:5">
      <c r="B32" s="178" t="s">
        <v>375</v>
      </c>
      <c r="C32" s="179">
        <v>1</v>
      </c>
      <c r="D32" s="179">
        <v>4</v>
      </c>
      <c r="E32" s="180">
        <f t="shared" si="0"/>
        <v>0.46029919447640966</v>
      </c>
    </row>
    <row r="33" spans="2:5">
      <c r="B33" s="178" t="s">
        <v>375</v>
      </c>
      <c r="C33" s="179">
        <v>1</v>
      </c>
      <c r="D33" s="179">
        <v>6</v>
      </c>
      <c r="E33" s="180">
        <f t="shared" si="0"/>
        <v>0.69044879171461448</v>
      </c>
    </row>
    <row r="34" spans="2:5">
      <c r="B34" s="178" t="s">
        <v>375</v>
      </c>
      <c r="C34" s="179">
        <v>1</v>
      </c>
      <c r="D34" s="179">
        <v>8</v>
      </c>
      <c r="E34" s="180">
        <f t="shared" si="0"/>
        <v>0.92059838895281931</v>
      </c>
    </row>
    <row r="35" spans="2:5">
      <c r="B35" s="178"/>
      <c r="C35" s="179"/>
      <c r="D35" s="179"/>
      <c r="E35" s="181"/>
    </row>
    <row r="36" spans="2:5">
      <c r="B36" s="182" t="s">
        <v>376</v>
      </c>
      <c r="C36" s="183">
        <f>SUM(C3:C34)</f>
        <v>32</v>
      </c>
      <c r="D36" s="183">
        <f>SUM(D3:D34)</f>
        <v>869</v>
      </c>
      <c r="E36" s="184">
        <f>SUM(E3:E34)</f>
        <v>100</v>
      </c>
    </row>
    <row r="38" spans="2:5">
      <c r="B38" s="175" t="s">
        <v>377</v>
      </c>
      <c r="C38" s="185"/>
      <c r="D38" s="176" t="s">
        <v>378</v>
      </c>
      <c r="E38" s="186" t="s">
        <v>379</v>
      </c>
    </row>
    <row r="39" spans="2:5">
      <c r="B39" s="178" t="s">
        <v>380</v>
      </c>
      <c r="C39" s="179">
        <v>6</v>
      </c>
      <c r="D39" s="179">
        <f>600/32</f>
        <v>18.75</v>
      </c>
      <c r="E39" s="180">
        <f>SUM(D3:D8)*100/D36</f>
        <v>6.9044879171461453</v>
      </c>
    </row>
    <row r="40" spans="2:5">
      <c r="B40" s="178" t="s">
        <v>381</v>
      </c>
      <c r="C40" s="179">
        <v>1</v>
      </c>
      <c r="D40" s="179">
        <f>100/32</f>
        <v>3.125</v>
      </c>
      <c r="E40" s="180">
        <f>D9*100/D36</f>
        <v>9.4361334867663977</v>
      </c>
    </row>
    <row r="41" spans="2:5">
      <c r="B41" s="178" t="s">
        <v>382</v>
      </c>
      <c r="C41" s="179">
        <v>1</v>
      </c>
      <c r="D41" s="179">
        <f>100/32</f>
        <v>3.125</v>
      </c>
      <c r="E41" s="180">
        <f>235*100/D36</f>
        <v>27.042577675489067</v>
      </c>
    </row>
    <row r="42" spans="2:5">
      <c r="B42" s="178" t="s">
        <v>383</v>
      </c>
      <c r="C42" s="179">
        <v>6</v>
      </c>
      <c r="D42" s="179">
        <f>600/32</f>
        <v>18.75</v>
      </c>
      <c r="E42" s="180">
        <f>SUM(D11:D16)*100/D36</f>
        <v>4.8331415420023012</v>
      </c>
    </row>
    <row r="43" spans="2:5">
      <c r="B43" s="178" t="s">
        <v>384</v>
      </c>
      <c r="C43" s="179">
        <v>4</v>
      </c>
      <c r="D43" s="179">
        <f>400/32</f>
        <v>12.5</v>
      </c>
      <c r="E43" s="180">
        <f>SUM(D17:D20)*100/D36</f>
        <v>1.8411967779056386</v>
      </c>
    </row>
    <row r="44" spans="2:5">
      <c r="B44" s="178" t="s">
        <v>37</v>
      </c>
      <c r="C44" s="179">
        <v>8</v>
      </c>
      <c r="D44" s="179">
        <f>800/32</f>
        <v>25</v>
      </c>
      <c r="E44" s="180">
        <f>SUM(D21:D28)*100/D36</f>
        <v>45.914844649021866</v>
      </c>
    </row>
    <row r="45" spans="2:5">
      <c r="B45" s="178" t="s">
        <v>385</v>
      </c>
      <c r="C45" s="179">
        <v>6</v>
      </c>
      <c r="D45" s="179">
        <f>600/32</f>
        <v>18.75</v>
      </c>
      <c r="E45" s="180">
        <f>SUM(D29:D34)*100/D36</f>
        <v>4.0276179516685842</v>
      </c>
    </row>
    <row r="46" spans="2:5">
      <c r="B46" s="178"/>
      <c r="C46" s="179"/>
      <c r="D46" s="179"/>
      <c r="E46" s="181"/>
    </row>
    <row r="47" spans="2:5">
      <c r="B47" s="182" t="s">
        <v>376</v>
      </c>
      <c r="C47" s="183">
        <f>SUM(C39:C45)</f>
        <v>32</v>
      </c>
      <c r="D47" s="183">
        <f>SUM(D39:D45)</f>
        <v>100</v>
      </c>
      <c r="E47" s="184">
        <f>SUM(E39:E45)</f>
        <v>100</v>
      </c>
    </row>
    <row r="50" spans="2:3">
      <c r="B50" s="175" t="s">
        <v>386</v>
      </c>
      <c r="C50" s="186"/>
    </row>
    <row r="51" spans="2:3">
      <c r="B51" s="187" t="s">
        <v>387</v>
      </c>
      <c r="C51" s="188"/>
    </row>
    <row r="52" spans="2:3">
      <c r="B52" s="178" t="s">
        <v>388</v>
      </c>
      <c r="C52" s="181">
        <v>869</v>
      </c>
    </row>
    <row r="53" spans="2:3">
      <c r="B53" s="178" t="s">
        <v>389</v>
      </c>
      <c r="C53" s="181">
        <v>10383</v>
      </c>
    </row>
    <row r="54" spans="2:3">
      <c r="B54" s="178" t="s">
        <v>390</v>
      </c>
      <c r="C54" s="181">
        <f>C53*10/100</f>
        <v>1038.3</v>
      </c>
    </row>
    <row r="55" spans="2:3">
      <c r="B55" s="189" t="s">
        <v>391</v>
      </c>
      <c r="C55" s="181"/>
    </row>
    <row r="56" spans="2:3">
      <c r="B56" s="178" t="s">
        <v>392</v>
      </c>
      <c r="C56" s="181">
        <f>C53*5/100</f>
        <v>519.15</v>
      </c>
    </row>
    <row r="57" spans="2:3">
      <c r="B57" s="189" t="s">
        <v>393</v>
      </c>
      <c r="C57" s="181"/>
    </row>
    <row r="58" spans="2:3">
      <c r="B58" s="178"/>
      <c r="C58" s="181"/>
    </row>
    <row r="59" spans="2:3">
      <c r="B59" s="178" t="s">
        <v>394</v>
      </c>
      <c r="C59" s="190">
        <f>D36*100/C54</f>
        <v>83.694500626023313</v>
      </c>
    </row>
    <row r="60" spans="2:3">
      <c r="B60" s="189" t="s">
        <v>395</v>
      </c>
      <c r="C60" s="181"/>
    </row>
    <row r="61" spans="2:3">
      <c r="B61" s="191" t="s">
        <v>396</v>
      </c>
      <c r="C61" s="192">
        <f>C54-D36</f>
        <v>169.29999999999995</v>
      </c>
    </row>
    <row r="63" spans="2:3">
      <c r="B63" s="175" t="s">
        <v>397</v>
      </c>
      <c r="C63" s="186"/>
    </row>
    <row r="64" spans="2:3">
      <c r="B64" s="178" t="s">
        <v>398</v>
      </c>
      <c r="C64" s="181"/>
    </row>
    <row r="65" spans="2:3">
      <c r="B65" s="189" t="s">
        <v>399</v>
      </c>
      <c r="C65" s="181"/>
    </row>
    <row r="66" spans="2:3">
      <c r="B66" s="178" t="s">
        <v>400</v>
      </c>
      <c r="C66" s="181">
        <v>6</v>
      </c>
    </row>
    <row r="67" spans="2:3">
      <c r="B67" s="178" t="s">
        <v>401</v>
      </c>
      <c r="C67" s="181">
        <v>4108</v>
      </c>
    </row>
    <row r="68" spans="2:3">
      <c r="B68" s="178" t="s">
        <v>402</v>
      </c>
      <c r="C68" s="180">
        <f>(C66+C67)*1.48/100</f>
        <v>60.8872</v>
      </c>
    </row>
    <row r="69" spans="2:3">
      <c r="B69" s="178"/>
      <c r="C69" s="181"/>
    </row>
    <row r="70" spans="2:3">
      <c r="B70" s="178" t="s">
        <v>394</v>
      </c>
      <c r="C70" s="190">
        <f>600/C68</f>
        <v>9.8542879291542391</v>
      </c>
    </row>
    <row r="71" spans="2:3">
      <c r="B71" s="193" t="s">
        <v>395</v>
      </c>
      <c r="C71" s="181"/>
    </row>
    <row r="72" spans="2:3">
      <c r="B72" s="191" t="s">
        <v>403</v>
      </c>
      <c r="C72" s="194">
        <f>C68-C66</f>
        <v>54.8872</v>
      </c>
    </row>
  </sheetData>
  <mergeCells count="1">
    <mergeCell ref="G2:H2"/>
  </mergeCells>
  <pageMargins left="0" right="0" top="0.39370078740157483" bottom="0.39370078740157483" header="0" footer="0"/>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654F-FA4F-434F-A60E-C71C8D2AD803}">
  <dimension ref="B2:F40"/>
  <sheetViews>
    <sheetView workbookViewId="0"/>
  </sheetViews>
  <sheetFormatPr defaultRowHeight="12.7"/>
  <cols>
    <col min="1" max="1" width="12.33203125" customWidth="1"/>
    <col min="2" max="2" width="25" customWidth="1"/>
    <col min="3" max="3" width="27.21875" customWidth="1"/>
    <col min="4" max="4" width="21.5546875" customWidth="1"/>
    <col min="5" max="5" width="34.5546875" customWidth="1"/>
    <col min="6" max="6" width="12.33203125" customWidth="1"/>
  </cols>
  <sheetData>
    <row r="2" spans="2:5">
      <c r="B2" s="196" t="s">
        <v>130</v>
      </c>
      <c r="C2" s="197" t="s">
        <v>132</v>
      </c>
      <c r="D2" s="197" t="s">
        <v>404</v>
      </c>
      <c r="E2" s="198" t="s">
        <v>155</v>
      </c>
    </row>
    <row r="3" spans="2:5">
      <c r="B3" s="199" t="s">
        <v>324</v>
      </c>
      <c r="C3" s="200" t="s">
        <v>326</v>
      </c>
      <c r="D3" s="200" t="s">
        <v>405</v>
      </c>
      <c r="E3" s="201">
        <v>235</v>
      </c>
    </row>
    <row r="4" spans="2:5">
      <c r="B4" s="199" t="s">
        <v>215</v>
      </c>
      <c r="C4" s="200" t="s">
        <v>217</v>
      </c>
      <c r="D4" s="200" t="s">
        <v>405</v>
      </c>
      <c r="E4" s="201">
        <v>62</v>
      </c>
    </row>
    <row r="5" spans="2:5">
      <c r="B5" s="199" t="s">
        <v>215</v>
      </c>
      <c r="C5" s="200" t="s">
        <v>226</v>
      </c>
      <c r="D5" s="200" t="s">
        <v>405</v>
      </c>
      <c r="E5" s="201">
        <v>258</v>
      </c>
    </row>
    <row r="6" spans="2:5">
      <c r="B6" s="199" t="s">
        <v>274</v>
      </c>
      <c r="C6" s="200" t="s">
        <v>276</v>
      </c>
      <c r="D6" s="200" t="s">
        <v>406</v>
      </c>
      <c r="E6" s="201">
        <v>12</v>
      </c>
    </row>
    <row r="7" spans="2:5">
      <c r="B7" s="199" t="s">
        <v>215</v>
      </c>
      <c r="C7" s="200" t="s">
        <v>234</v>
      </c>
      <c r="D7" s="200" t="s">
        <v>407</v>
      </c>
      <c r="E7" s="201">
        <v>25</v>
      </c>
    </row>
    <row r="8" spans="2:5">
      <c r="B8" s="199" t="s">
        <v>274</v>
      </c>
      <c r="C8" s="200" t="s">
        <v>282</v>
      </c>
      <c r="D8" s="200" t="s">
        <v>406</v>
      </c>
      <c r="E8" s="201">
        <v>16</v>
      </c>
    </row>
    <row r="9" spans="2:5">
      <c r="B9" s="199" t="s">
        <v>333</v>
      </c>
      <c r="C9" s="200" t="s">
        <v>335</v>
      </c>
      <c r="D9" s="200" t="s">
        <v>406</v>
      </c>
      <c r="E9" s="201">
        <v>9</v>
      </c>
    </row>
    <row r="10" spans="2:5">
      <c r="B10" s="199" t="s">
        <v>333</v>
      </c>
      <c r="C10" s="200" t="s">
        <v>341</v>
      </c>
      <c r="D10" s="200" t="s">
        <v>407</v>
      </c>
      <c r="E10" s="201">
        <v>3</v>
      </c>
    </row>
    <row r="11" spans="2:5">
      <c r="B11" s="199" t="s">
        <v>215</v>
      </c>
      <c r="C11" s="200" t="s">
        <v>243</v>
      </c>
      <c r="D11" s="200" t="s">
        <v>406</v>
      </c>
      <c r="E11" s="201">
        <v>25</v>
      </c>
    </row>
    <row r="12" spans="2:5">
      <c r="B12" s="199" t="s">
        <v>215</v>
      </c>
      <c r="C12" s="200" t="s">
        <v>249</v>
      </c>
      <c r="D12" s="200" t="s">
        <v>407</v>
      </c>
      <c r="E12" s="201">
        <v>5</v>
      </c>
    </row>
    <row r="13" spans="2:5">
      <c r="B13" s="199" t="s">
        <v>274</v>
      </c>
      <c r="C13" s="200" t="s">
        <v>288</v>
      </c>
      <c r="D13" s="200" t="s">
        <v>407</v>
      </c>
      <c r="E13" s="201">
        <v>5</v>
      </c>
    </row>
    <row r="14" spans="2:5">
      <c r="B14" s="199" t="s">
        <v>274</v>
      </c>
      <c r="C14" s="200" t="s">
        <v>294</v>
      </c>
      <c r="D14" s="200" t="s">
        <v>407</v>
      </c>
      <c r="E14" s="201">
        <v>5</v>
      </c>
    </row>
    <row r="15" spans="2:5">
      <c r="B15" s="199" t="s">
        <v>171</v>
      </c>
      <c r="C15" s="200" t="s">
        <v>173</v>
      </c>
      <c r="D15" s="200" t="s">
        <v>407</v>
      </c>
      <c r="E15" s="201">
        <v>82</v>
      </c>
    </row>
    <row r="16" spans="2:5">
      <c r="B16" s="199" t="s">
        <v>333</v>
      </c>
      <c r="C16" s="200" t="s">
        <v>346</v>
      </c>
      <c r="D16" s="200" t="s">
        <v>407</v>
      </c>
      <c r="E16" s="201">
        <v>10</v>
      </c>
    </row>
    <row r="17" spans="2:5">
      <c r="B17" s="199" t="s">
        <v>333</v>
      </c>
      <c r="C17" s="200" t="s">
        <v>353</v>
      </c>
      <c r="D17" s="200" t="s">
        <v>407</v>
      </c>
      <c r="E17" s="201">
        <v>12</v>
      </c>
    </row>
    <row r="18" spans="2:5">
      <c r="B18" s="199" t="s">
        <v>186</v>
      </c>
      <c r="C18" s="200" t="s">
        <v>188</v>
      </c>
      <c r="D18" s="200" t="s">
        <v>407</v>
      </c>
      <c r="E18" s="201">
        <v>9</v>
      </c>
    </row>
    <row r="19" spans="2:5">
      <c r="B19" s="199" t="s">
        <v>186</v>
      </c>
      <c r="C19" s="200" t="s">
        <v>194</v>
      </c>
      <c r="D19" s="200" t="s">
        <v>407</v>
      </c>
      <c r="E19" s="201">
        <v>6</v>
      </c>
    </row>
    <row r="20" spans="2:5">
      <c r="B20" s="199" t="s">
        <v>333</v>
      </c>
      <c r="C20" s="200" t="s">
        <v>350</v>
      </c>
      <c r="D20" s="200" t="s">
        <v>407</v>
      </c>
      <c r="E20" s="201">
        <v>4</v>
      </c>
    </row>
    <row r="21" spans="2:5">
      <c r="B21" s="199" t="s">
        <v>310</v>
      </c>
      <c r="C21" s="200" t="s">
        <v>311</v>
      </c>
      <c r="D21" s="200" t="s">
        <v>407</v>
      </c>
      <c r="E21" s="201">
        <v>6</v>
      </c>
    </row>
    <row r="22" spans="2:5">
      <c r="B22" s="199" t="s">
        <v>215</v>
      </c>
      <c r="C22" s="200" t="s">
        <v>255</v>
      </c>
      <c r="D22" s="200" t="s">
        <v>407</v>
      </c>
      <c r="E22" s="201">
        <v>9</v>
      </c>
    </row>
    <row r="23" spans="2:5">
      <c r="B23" s="199" t="s">
        <v>186</v>
      </c>
      <c r="C23" s="200" t="s">
        <v>198</v>
      </c>
      <c r="D23" s="200" t="s">
        <v>408</v>
      </c>
      <c r="E23" s="201">
        <v>2</v>
      </c>
    </row>
    <row r="24" spans="2:5">
      <c r="B24" s="199" t="s">
        <v>186</v>
      </c>
      <c r="C24" s="200" t="s">
        <v>204</v>
      </c>
      <c r="D24" s="200" t="s">
        <v>408</v>
      </c>
      <c r="E24" s="201">
        <v>4</v>
      </c>
    </row>
    <row r="25" spans="2:5">
      <c r="B25" s="199" t="s">
        <v>274</v>
      </c>
      <c r="C25" s="200" t="s">
        <v>300</v>
      </c>
      <c r="D25" s="200" t="s">
        <v>408</v>
      </c>
      <c r="E25" s="201">
        <v>8</v>
      </c>
    </row>
    <row r="26" spans="2:5">
      <c r="B26" s="199" t="s">
        <v>186</v>
      </c>
      <c r="C26" s="200" t="s">
        <v>210</v>
      </c>
      <c r="D26" s="200" t="s">
        <v>408</v>
      </c>
      <c r="E26" s="201">
        <v>6</v>
      </c>
    </row>
    <row r="27" spans="2:5">
      <c r="B27" s="199" t="s">
        <v>215</v>
      </c>
      <c r="C27" s="200" t="s">
        <v>260</v>
      </c>
      <c r="D27" s="200" t="s">
        <v>408</v>
      </c>
      <c r="E27" s="201">
        <v>11</v>
      </c>
    </row>
    <row r="28" spans="2:5">
      <c r="B28" s="199" t="s">
        <v>186</v>
      </c>
      <c r="C28" s="200" t="s">
        <v>213</v>
      </c>
      <c r="D28" s="200" t="s">
        <v>408</v>
      </c>
      <c r="E28" s="201">
        <v>8</v>
      </c>
    </row>
    <row r="29" spans="2:5">
      <c r="B29" s="199" t="s">
        <v>215</v>
      </c>
      <c r="C29" s="200" t="s">
        <v>267</v>
      </c>
      <c r="D29" s="200" t="s">
        <v>408</v>
      </c>
      <c r="E29" s="201">
        <v>4</v>
      </c>
    </row>
    <row r="30" spans="2:5">
      <c r="B30" s="199" t="s">
        <v>274</v>
      </c>
      <c r="C30" s="200" t="s">
        <v>306</v>
      </c>
      <c r="D30" s="202" t="s">
        <v>408</v>
      </c>
      <c r="E30" s="201">
        <v>14</v>
      </c>
    </row>
    <row r="31" spans="2:5">
      <c r="B31" s="199" t="s">
        <v>310</v>
      </c>
      <c r="C31" s="200" t="s">
        <v>315</v>
      </c>
      <c r="D31" s="200" t="s">
        <v>408</v>
      </c>
      <c r="E31" s="201">
        <v>4</v>
      </c>
    </row>
    <row r="32" spans="2:5">
      <c r="B32" s="199" t="s">
        <v>310</v>
      </c>
      <c r="C32" s="200" t="s">
        <v>318</v>
      </c>
      <c r="D32" s="200" t="s">
        <v>408</v>
      </c>
      <c r="E32" s="201">
        <v>2</v>
      </c>
    </row>
    <row r="33" spans="2:6">
      <c r="B33" s="199" t="s">
        <v>333</v>
      </c>
      <c r="C33" s="200" t="s">
        <v>359</v>
      </c>
      <c r="D33" s="200" t="s">
        <v>408</v>
      </c>
      <c r="E33" s="201">
        <v>4</v>
      </c>
    </row>
    <row r="34" spans="2:6">
      <c r="B34" s="203" t="s">
        <v>310</v>
      </c>
      <c r="C34" s="204" t="s">
        <v>321</v>
      </c>
      <c r="D34" s="204" t="s">
        <v>408</v>
      </c>
      <c r="E34" s="205">
        <v>4</v>
      </c>
    </row>
    <row r="36" spans="2:6">
      <c r="B36" s="206"/>
      <c r="C36" s="207" t="s">
        <v>409</v>
      </c>
      <c r="D36" s="208" t="s">
        <v>410</v>
      </c>
      <c r="E36" s="208" t="s">
        <v>411</v>
      </c>
      <c r="F36" s="209" t="s">
        <v>368</v>
      </c>
    </row>
    <row r="37" spans="2:6">
      <c r="B37" s="210" t="s">
        <v>412</v>
      </c>
      <c r="C37" s="211">
        <v>3</v>
      </c>
      <c r="D37" s="212">
        <f>SUM(E3:E5)</f>
        <v>555</v>
      </c>
      <c r="E37" s="212" t="s">
        <v>374</v>
      </c>
      <c r="F37" s="213">
        <f>2*100/3</f>
        <v>66.666666666666671</v>
      </c>
    </row>
    <row r="38" spans="2:6">
      <c r="B38" s="214" t="s">
        <v>406</v>
      </c>
      <c r="C38" s="211">
        <v>5</v>
      </c>
      <c r="D38" s="212">
        <f>SUM(E6:E11)</f>
        <v>90</v>
      </c>
      <c r="E38" s="212" t="s">
        <v>413</v>
      </c>
      <c r="F38" s="213">
        <v>100</v>
      </c>
    </row>
    <row r="39" spans="2:6">
      <c r="B39" s="214" t="s">
        <v>407</v>
      </c>
      <c r="C39" s="211">
        <v>11</v>
      </c>
      <c r="D39" s="212">
        <f>SUM(E14:E22)</f>
        <v>143</v>
      </c>
      <c r="E39" s="212" t="s">
        <v>414</v>
      </c>
      <c r="F39" s="213"/>
    </row>
    <row r="40" spans="2:6">
      <c r="B40" s="215" t="s">
        <v>415</v>
      </c>
      <c r="C40" s="216">
        <v>12</v>
      </c>
      <c r="D40" s="217">
        <f>SUM(E23:E34)</f>
        <v>71</v>
      </c>
      <c r="E40" s="217" t="s">
        <v>416</v>
      </c>
      <c r="F40" s="218">
        <f>7*100/12</f>
        <v>58.333333333333336</v>
      </c>
    </row>
  </sheetData>
  <pageMargins left="0" right="0" top="0.39370078740157483" bottom="0.39370078740157483" header="0" footer="0"/>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92207-DB63-4950-9717-663AE0E27F9B}">
  <dimension ref="B2:AJ90"/>
  <sheetViews>
    <sheetView workbookViewId="0"/>
  </sheetViews>
  <sheetFormatPr defaultRowHeight="12.7"/>
  <cols>
    <col min="1" max="1" width="12.33203125" customWidth="1"/>
    <col min="2" max="2" width="50.44140625" customWidth="1"/>
    <col min="3" max="6" width="12.33203125" customWidth="1"/>
    <col min="7" max="7" width="60.5546875" customWidth="1"/>
    <col min="8" max="10" width="12.33203125" customWidth="1"/>
    <col min="11" max="11" width="59.44140625" customWidth="1"/>
    <col min="12" max="14" width="12.33203125" customWidth="1"/>
    <col min="15" max="15" width="48.88671875" customWidth="1"/>
    <col min="16" max="18" width="12.33203125" customWidth="1"/>
    <col min="19" max="19" width="61.21875" customWidth="1"/>
    <col min="20" max="22" width="12.33203125" customWidth="1"/>
    <col min="23" max="23" width="61.21875" customWidth="1"/>
    <col min="24" max="26" width="12.33203125" customWidth="1"/>
    <col min="27" max="27" width="61.44140625" customWidth="1"/>
    <col min="28" max="30" width="12.33203125" customWidth="1"/>
    <col min="31" max="31" width="61" customWidth="1"/>
    <col min="32" max="36" width="12.33203125" customWidth="1"/>
  </cols>
  <sheetData>
    <row r="2" spans="2:36">
      <c r="B2" s="219" t="s">
        <v>417</v>
      </c>
      <c r="C2" s="173"/>
      <c r="D2" s="173"/>
      <c r="E2" s="173"/>
      <c r="F2" s="173"/>
      <c r="G2" s="219" t="s">
        <v>242</v>
      </c>
      <c r="H2" s="173"/>
      <c r="I2" s="173"/>
      <c r="J2" s="173"/>
      <c r="K2" s="219" t="s">
        <v>418</v>
      </c>
      <c r="L2" s="173"/>
      <c r="M2" s="173"/>
      <c r="N2" s="173"/>
      <c r="O2" s="219" t="s">
        <v>419</v>
      </c>
      <c r="P2" s="173"/>
      <c r="Q2" s="173"/>
      <c r="R2" s="173"/>
      <c r="S2" s="219" t="s">
        <v>420</v>
      </c>
      <c r="T2" s="173"/>
      <c r="U2" s="173"/>
      <c r="V2" s="173"/>
      <c r="W2" s="219" t="s">
        <v>421</v>
      </c>
      <c r="X2" s="173"/>
      <c r="Y2" s="173"/>
      <c r="Z2" s="173"/>
      <c r="AA2" s="219" t="s">
        <v>422</v>
      </c>
      <c r="AB2" s="173"/>
      <c r="AC2" s="173"/>
      <c r="AD2" s="173"/>
      <c r="AE2" s="219" t="s">
        <v>423</v>
      </c>
      <c r="AF2" s="173"/>
      <c r="AG2" s="173"/>
      <c r="AH2" s="173"/>
      <c r="AI2" s="173"/>
      <c r="AJ2" s="173"/>
    </row>
    <row r="3" spans="2:36">
      <c r="B3" s="220"/>
      <c r="C3" s="173"/>
      <c r="D3" s="173"/>
      <c r="E3" s="173"/>
      <c r="F3" s="173"/>
      <c r="G3" s="220"/>
      <c r="H3" s="173"/>
      <c r="I3" s="173"/>
      <c r="J3" s="173"/>
      <c r="K3" s="220"/>
      <c r="L3" s="173"/>
      <c r="M3" s="173"/>
      <c r="N3" s="173"/>
      <c r="O3" s="220"/>
      <c r="P3" s="173"/>
      <c r="Q3" s="173"/>
      <c r="R3" s="173"/>
      <c r="S3" s="220"/>
      <c r="T3" s="173"/>
      <c r="U3" s="173"/>
      <c r="V3" s="173"/>
      <c r="W3" s="220"/>
      <c r="X3" s="173"/>
      <c r="Y3" s="173"/>
      <c r="Z3" s="173"/>
      <c r="AA3" s="220"/>
      <c r="AB3" s="173"/>
      <c r="AC3" s="173"/>
      <c r="AD3" s="173"/>
      <c r="AE3" s="220"/>
      <c r="AF3" s="173"/>
      <c r="AG3" s="173"/>
      <c r="AH3" s="173"/>
      <c r="AI3" s="173"/>
      <c r="AJ3" s="173"/>
    </row>
    <row r="4" spans="2:36">
      <c r="B4" s="221" t="s">
        <v>365</v>
      </c>
      <c r="C4" s="222" t="s">
        <v>366</v>
      </c>
      <c r="D4" s="222" t="s">
        <v>367</v>
      </c>
      <c r="E4" s="223" t="s">
        <v>368</v>
      </c>
      <c r="F4" s="173"/>
      <c r="G4" s="221" t="s">
        <v>365</v>
      </c>
      <c r="H4" s="222" t="s">
        <v>366</v>
      </c>
      <c r="I4" s="222" t="s">
        <v>367</v>
      </c>
      <c r="J4" s="173"/>
      <c r="K4" s="221" t="s">
        <v>365</v>
      </c>
      <c r="L4" s="222" t="s">
        <v>366</v>
      </c>
      <c r="M4" s="222" t="s">
        <v>367</v>
      </c>
      <c r="N4" s="173"/>
      <c r="O4" s="221" t="s">
        <v>365</v>
      </c>
      <c r="P4" s="222" t="s">
        <v>366</v>
      </c>
      <c r="Q4" s="222" t="s">
        <v>367</v>
      </c>
      <c r="R4" s="173"/>
      <c r="S4" s="221" t="s">
        <v>365</v>
      </c>
      <c r="T4" s="222" t="s">
        <v>366</v>
      </c>
      <c r="U4" s="222" t="s">
        <v>367</v>
      </c>
      <c r="V4" s="173"/>
      <c r="W4" s="221" t="s">
        <v>365</v>
      </c>
      <c r="X4" s="222" t="s">
        <v>366</v>
      </c>
      <c r="Y4" s="222" t="s">
        <v>367</v>
      </c>
      <c r="Z4" s="173"/>
      <c r="AA4" s="221" t="s">
        <v>365</v>
      </c>
      <c r="AB4" s="222" t="s">
        <v>366</v>
      </c>
      <c r="AC4" s="222" t="s">
        <v>367</v>
      </c>
      <c r="AD4" s="173"/>
      <c r="AE4" s="221" t="s">
        <v>365</v>
      </c>
      <c r="AF4" s="222" t="s">
        <v>366</v>
      </c>
      <c r="AG4" s="222" t="s">
        <v>367</v>
      </c>
      <c r="AH4" s="173"/>
      <c r="AI4" s="173"/>
      <c r="AJ4" s="173"/>
    </row>
    <row r="5" spans="2:36">
      <c r="B5" s="224" t="s">
        <v>369</v>
      </c>
      <c r="C5" s="225">
        <v>0</v>
      </c>
      <c r="D5" s="225">
        <v>0</v>
      </c>
      <c r="E5" s="226">
        <f>D5*100/D15</f>
        <v>0</v>
      </c>
      <c r="F5" s="173"/>
      <c r="G5" s="224" t="s">
        <v>369</v>
      </c>
      <c r="H5" s="225">
        <v>0</v>
      </c>
      <c r="I5" s="225">
        <v>0</v>
      </c>
      <c r="J5" s="173"/>
      <c r="K5" s="224" t="s">
        <v>369</v>
      </c>
      <c r="L5" s="225">
        <v>1</v>
      </c>
      <c r="M5" s="225">
        <v>5</v>
      </c>
      <c r="N5" s="173"/>
      <c r="O5" s="224" t="s">
        <v>369</v>
      </c>
      <c r="P5" s="225">
        <v>1</v>
      </c>
      <c r="Q5" s="225">
        <v>16</v>
      </c>
      <c r="R5" s="173"/>
      <c r="S5" s="224" t="s">
        <v>369</v>
      </c>
      <c r="T5" s="225">
        <v>1</v>
      </c>
      <c r="U5" s="225">
        <v>12</v>
      </c>
      <c r="V5" s="173"/>
      <c r="W5" s="224" t="s">
        <v>369</v>
      </c>
      <c r="X5" s="225">
        <v>0</v>
      </c>
      <c r="Y5" s="225">
        <v>0</v>
      </c>
      <c r="Z5" s="173"/>
      <c r="AA5" s="224" t="s">
        <v>369</v>
      </c>
      <c r="AB5" s="225">
        <v>0</v>
      </c>
      <c r="AC5" s="225">
        <v>0</v>
      </c>
      <c r="AD5" s="173"/>
      <c r="AE5" s="224" t="s">
        <v>369</v>
      </c>
      <c r="AF5" s="225">
        <v>1</v>
      </c>
      <c r="AG5" s="225">
        <v>12</v>
      </c>
      <c r="AH5" s="173"/>
      <c r="AI5" s="173"/>
      <c r="AJ5" s="173"/>
    </row>
    <row r="6" spans="2:36">
      <c r="B6" s="224"/>
      <c r="C6" s="225"/>
      <c r="D6" s="225"/>
      <c r="E6" s="226"/>
      <c r="F6" s="173"/>
      <c r="G6" s="224"/>
      <c r="H6" s="225"/>
      <c r="I6" s="225"/>
      <c r="J6" s="173"/>
      <c r="K6" s="224" t="s">
        <v>369</v>
      </c>
      <c r="L6" s="225">
        <v>1</v>
      </c>
      <c r="M6" s="225">
        <v>8</v>
      </c>
      <c r="N6" s="173"/>
      <c r="O6" s="224" t="s">
        <v>371</v>
      </c>
      <c r="P6" s="225">
        <v>0</v>
      </c>
      <c r="Q6" s="225">
        <v>0</v>
      </c>
      <c r="R6" s="173"/>
      <c r="S6" s="224" t="s">
        <v>371</v>
      </c>
      <c r="T6" s="225">
        <v>0</v>
      </c>
      <c r="U6" s="225">
        <v>0</v>
      </c>
      <c r="V6" s="173"/>
      <c r="W6" s="224" t="s">
        <v>371</v>
      </c>
      <c r="X6" s="225">
        <v>0</v>
      </c>
      <c r="Y6" s="225">
        <v>0</v>
      </c>
      <c r="Z6" s="173"/>
      <c r="AA6" s="224" t="s">
        <v>371</v>
      </c>
      <c r="AB6" s="225">
        <v>0</v>
      </c>
      <c r="AC6" s="225">
        <v>0</v>
      </c>
      <c r="AD6" s="173"/>
      <c r="AE6" s="224" t="s">
        <v>369</v>
      </c>
      <c r="AF6" s="173">
        <v>1</v>
      </c>
      <c r="AG6" s="173">
        <v>5</v>
      </c>
      <c r="AH6" s="173"/>
      <c r="AI6" s="173"/>
      <c r="AJ6" s="173"/>
    </row>
    <row r="7" spans="2:36">
      <c r="B7" s="224"/>
      <c r="C7" s="225"/>
      <c r="D7" s="225"/>
      <c r="E7" s="226"/>
      <c r="F7" s="173"/>
      <c r="G7" s="224"/>
      <c r="H7" s="225"/>
      <c r="I7" s="225"/>
      <c r="J7" s="173"/>
      <c r="K7" s="224" t="s">
        <v>369</v>
      </c>
      <c r="L7" s="225">
        <v>1</v>
      </c>
      <c r="M7" s="225">
        <v>14</v>
      </c>
      <c r="N7" s="173"/>
      <c r="O7" s="224" t="s">
        <v>372</v>
      </c>
      <c r="P7" s="225">
        <v>1</v>
      </c>
      <c r="Q7" s="225">
        <v>10</v>
      </c>
      <c r="R7" s="173"/>
      <c r="S7" s="224" t="s">
        <v>372</v>
      </c>
      <c r="T7" s="225">
        <v>0</v>
      </c>
      <c r="U7" s="225">
        <v>0</v>
      </c>
      <c r="V7" s="173"/>
      <c r="W7" s="224" t="s">
        <v>372</v>
      </c>
      <c r="X7" s="225">
        <v>0</v>
      </c>
      <c r="Y7" s="225">
        <v>0</v>
      </c>
      <c r="Z7" s="173"/>
      <c r="AA7" s="224" t="s">
        <v>372</v>
      </c>
      <c r="AB7" s="225">
        <v>1</v>
      </c>
      <c r="AC7" s="225">
        <v>9</v>
      </c>
      <c r="AD7" s="173"/>
      <c r="AE7" s="224" t="s">
        <v>371</v>
      </c>
      <c r="AF7" s="225">
        <v>0</v>
      </c>
      <c r="AG7" s="225">
        <v>0</v>
      </c>
      <c r="AH7" s="173"/>
      <c r="AI7" s="173"/>
      <c r="AJ7" s="173"/>
    </row>
    <row r="8" spans="2:36">
      <c r="B8" s="224" t="s">
        <v>370</v>
      </c>
      <c r="C8" s="225">
        <v>0</v>
      </c>
      <c r="D8" s="225">
        <v>0</v>
      </c>
      <c r="E8" s="226">
        <f>D8*100/522</f>
        <v>0</v>
      </c>
      <c r="F8" s="173"/>
      <c r="G8" s="224" t="s">
        <v>370</v>
      </c>
      <c r="H8" s="225">
        <v>0</v>
      </c>
      <c r="I8" s="225">
        <v>0</v>
      </c>
      <c r="J8" s="173"/>
      <c r="K8" s="224" t="s">
        <v>370</v>
      </c>
      <c r="L8" s="225">
        <v>1</v>
      </c>
      <c r="M8" s="225">
        <v>82</v>
      </c>
      <c r="N8" s="173"/>
      <c r="O8" s="224" t="s">
        <v>370</v>
      </c>
      <c r="P8" s="225">
        <v>0</v>
      </c>
      <c r="Q8" s="225">
        <v>0</v>
      </c>
      <c r="R8" s="173"/>
      <c r="S8" s="224" t="s">
        <v>370</v>
      </c>
      <c r="T8" s="225">
        <v>0</v>
      </c>
      <c r="U8" s="225">
        <v>0</v>
      </c>
      <c r="V8" s="173"/>
      <c r="W8" s="224" t="s">
        <v>370</v>
      </c>
      <c r="X8" s="225">
        <v>0</v>
      </c>
      <c r="Y8" s="225">
        <v>0</v>
      </c>
      <c r="Z8" s="173"/>
      <c r="AA8" s="224" t="s">
        <v>372</v>
      </c>
      <c r="AB8" s="173">
        <v>1</v>
      </c>
      <c r="AC8" s="173">
        <v>3</v>
      </c>
      <c r="AD8" s="173"/>
      <c r="AE8" s="224" t="s">
        <v>372</v>
      </c>
      <c r="AF8" s="225">
        <v>0</v>
      </c>
      <c r="AG8" s="225">
        <v>0</v>
      </c>
      <c r="AH8" s="173"/>
      <c r="AI8" s="173"/>
      <c r="AJ8" s="173"/>
    </row>
    <row r="9" spans="2:36">
      <c r="B9" s="224" t="s">
        <v>371</v>
      </c>
      <c r="C9" s="225">
        <v>1</v>
      </c>
      <c r="D9" s="225">
        <v>235</v>
      </c>
      <c r="E9" s="226">
        <f>D9*100/D18</f>
        <v>45.019157088122604</v>
      </c>
      <c r="F9" s="173"/>
      <c r="G9" s="224" t="s">
        <v>371</v>
      </c>
      <c r="H9" s="225">
        <v>0</v>
      </c>
      <c r="I9" s="225">
        <v>0</v>
      </c>
      <c r="J9" s="173"/>
      <c r="K9" s="224" t="s">
        <v>371</v>
      </c>
      <c r="L9" s="225">
        <v>0</v>
      </c>
      <c r="M9" s="225">
        <v>0</v>
      </c>
      <c r="N9" s="173"/>
      <c r="O9" s="224" t="s">
        <v>384</v>
      </c>
      <c r="P9" s="225">
        <v>0</v>
      </c>
      <c r="Q9" s="225">
        <v>0</v>
      </c>
      <c r="R9" s="173"/>
      <c r="S9" s="224" t="s">
        <v>384</v>
      </c>
      <c r="T9" s="225">
        <v>0</v>
      </c>
      <c r="U9" s="225">
        <v>0</v>
      </c>
      <c r="V9" s="173"/>
      <c r="W9" s="224" t="s">
        <v>384</v>
      </c>
      <c r="X9" s="225">
        <v>0</v>
      </c>
      <c r="Y9" s="225">
        <v>0</v>
      </c>
      <c r="Z9" s="173"/>
      <c r="AA9" s="224" t="s">
        <v>370</v>
      </c>
      <c r="AB9" s="225">
        <v>0</v>
      </c>
      <c r="AC9" s="225">
        <v>0</v>
      </c>
      <c r="AD9" s="173"/>
      <c r="AE9" s="224" t="s">
        <v>370</v>
      </c>
      <c r="AF9" s="225">
        <v>0</v>
      </c>
      <c r="AG9" s="225">
        <v>0</v>
      </c>
      <c r="AH9" s="173"/>
      <c r="AI9" s="173"/>
      <c r="AJ9" s="173"/>
    </row>
    <row r="10" spans="2:36">
      <c r="B10" s="224" t="s">
        <v>372</v>
      </c>
      <c r="C10" s="225">
        <v>0</v>
      </c>
      <c r="D10" s="225">
        <v>0</v>
      </c>
      <c r="E10" s="226">
        <f>D10*100/522</f>
        <v>0</v>
      </c>
      <c r="F10" s="173"/>
      <c r="G10" s="224" t="s">
        <v>372</v>
      </c>
      <c r="H10" s="225">
        <v>0</v>
      </c>
      <c r="I10" s="225">
        <v>0</v>
      </c>
      <c r="J10" s="173"/>
      <c r="K10" s="224" t="s">
        <v>372</v>
      </c>
      <c r="L10" s="225">
        <v>1</v>
      </c>
      <c r="M10" s="225">
        <v>2</v>
      </c>
      <c r="N10" s="173"/>
      <c r="O10" s="224" t="s">
        <v>374</v>
      </c>
      <c r="P10" s="225">
        <v>0</v>
      </c>
      <c r="Q10" s="225">
        <v>0</v>
      </c>
      <c r="R10" s="173"/>
      <c r="S10" s="224" t="s">
        <v>374</v>
      </c>
      <c r="T10" s="225">
        <v>1</v>
      </c>
      <c r="U10" s="225">
        <v>11</v>
      </c>
      <c r="V10" s="173"/>
      <c r="W10" s="224" t="s">
        <v>374</v>
      </c>
      <c r="X10" s="225">
        <v>0</v>
      </c>
      <c r="Y10" s="225">
        <v>0</v>
      </c>
      <c r="Z10" s="173"/>
      <c r="AA10" s="224" t="s">
        <v>384</v>
      </c>
      <c r="AB10" s="225">
        <v>0</v>
      </c>
      <c r="AC10" s="225">
        <v>0</v>
      </c>
      <c r="AD10" s="173"/>
      <c r="AE10" s="224" t="s">
        <v>384</v>
      </c>
      <c r="AF10" s="225">
        <v>1</v>
      </c>
      <c r="AG10" s="225">
        <v>6</v>
      </c>
      <c r="AH10" s="173"/>
      <c r="AI10" s="173"/>
      <c r="AJ10" s="173"/>
    </row>
    <row r="11" spans="2:36">
      <c r="B11" s="224"/>
      <c r="C11" s="225"/>
      <c r="D11" s="225"/>
      <c r="E11" s="226"/>
      <c r="F11" s="173"/>
      <c r="G11" s="224"/>
      <c r="H11" s="225"/>
      <c r="I11" s="225"/>
      <c r="J11" s="173"/>
      <c r="K11" s="224" t="s">
        <v>372</v>
      </c>
      <c r="L11" s="225">
        <v>1</v>
      </c>
      <c r="M11" s="225">
        <v>4</v>
      </c>
      <c r="N11" s="173"/>
      <c r="O11" s="224" t="s">
        <v>375</v>
      </c>
      <c r="P11" s="225">
        <v>1</v>
      </c>
      <c r="Q11" s="225">
        <v>6</v>
      </c>
      <c r="R11" s="173"/>
      <c r="S11" s="224" t="s">
        <v>375</v>
      </c>
      <c r="T11" s="225">
        <v>0</v>
      </c>
      <c r="U11" s="225">
        <v>0</v>
      </c>
      <c r="V11" s="173"/>
      <c r="W11" s="224" t="s">
        <v>375</v>
      </c>
      <c r="X11" s="225">
        <v>0</v>
      </c>
      <c r="Y11" s="225">
        <v>0</v>
      </c>
      <c r="Z11" s="173"/>
      <c r="AA11" s="224" t="s">
        <v>374</v>
      </c>
      <c r="AB11" s="225">
        <v>0</v>
      </c>
      <c r="AC11" s="225">
        <v>0</v>
      </c>
      <c r="AD11" s="173"/>
      <c r="AE11" s="224" t="s">
        <v>384</v>
      </c>
      <c r="AF11" s="173">
        <v>1</v>
      </c>
      <c r="AG11" s="173">
        <v>4</v>
      </c>
      <c r="AH11" s="173"/>
      <c r="AI11" s="173"/>
      <c r="AJ11" s="173"/>
    </row>
    <row r="12" spans="2:36">
      <c r="B12" s="224" t="s">
        <v>384</v>
      </c>
      <c r="C12" s="225">
        <v>0</v>
      </c>
      <c r="D12" s="225">
        <v>0</v>
      </c>
      <c r="E12" s="226">
        <f>D12*100/522</f>
        <v>0</v>
      </c>
      <c r="F12" s="173"/>
      <c r="G12" s="224" t="s">
        <v>384</v>
      </c>
      <c r="H12" s="225">
        <v>1</v>
      </c>
      <c r="I12" s="225">
        <v>4</v>
      </c>
      <c r="J12" s="173"/>
      <c r="K12" s="224" t="s">
        <v>384</v>
      </c>
      <c r="L12" s="225">
        <v>1</v>
      </c>
      <c r="M12" s="225">
        <v>4</v>
      </c>
      <c r="N12" s="173"/>
      <c r="O12" s="224" t="s">
        <v>375</v>
      </c>
      <c r="P12" s="225">
        <v>1</v>
      </c>
      <c r="Q12" s="225">
        <v>8</v>
      </c>
      <c r="R12" s="173"/>
      <c r="S12" s="224"/>
      <c r="T12" s="225"/>
      <c r="U12" s="225"/>
      <c r="V12" s="173"/>
      <c r="W12" s="224"/>
      <c r="X12" s="225"/>
      <c r="Y12" s="225"/>
      <c r="Z12" s="173"/>
      <c r="AA12" s="224" t="s">
        <v>375</v>
      </c>
      <c r="AB12" s="225">
        <v>0</v>
      </c>
      <c r="AC12" s="225">
        <v>0</v>
      </c>
      <c r="AD12" s="173"/>
      <c r="AE12" s="224" t="s">
        <v>374</v>
      </c>
      <c r="AF12" s="225">
        <v>1</v>
      </c>
      <c r="AG12" s="225">
        <v>62</v>
      </c>
      <c r="AH12" s="173"/>
      <c r="AI12" s="173"/>
      <c r="AJ12" s="173"/>
    </row>
    <row r="13" spans="2:36">
      <c r="B13" s="224" t="s">
        <v>374</v>
      </c>
      <c r="C13" s="225">
        <v>1</v>
      </c>
      <c r="D13" s="225">
        <v>258</v>
      </c>
      <c r="E13" s="226">
        <f>D13*100/522</f>
        <v>49.425287356321839</v>
      </c>
      <c r="F13" s="173"/>
      <c r="G13" s="224" t="s">
        <v>374</v>
      </c>
      <c r="H13" s="225">
        <v>1</v>
      </c>
      <c r="I13" s="225">
        <v>25</v>
      </c>
      <c r="J13" s="173"/>
      <c r="K13" s="224" t="s">
        <v>374</v>
      </c>
      <c r="L13" s="225">
        <v>1</v>
      </c>
      <c r="M13" s="225">
        <v>9</v>
      </c>
      <c r="N13" s="173"/>
      <c r="O13" s="173"/>
      <c r="P13" s="173"/>
      <c r="Q13" s="173"/>
      <c r="R13" s="173"/>
      <c r="S13" s="173"/>
      <c r="T13" s="173"/>
      <c r="U13" s="173"/>
      <c r="V13" s="173"/>
      <c r="W13" s="173"/>
      <c r="X13" s="173"/>
      <c r="Y13" s="173"/>
      <c r="Z13" s="173"/>
      <c r="AA13" s="173"/>
      <c r="AB13" s="173"/>
      <c r="AC13" s="173"/>
      <c r="AD13" s="173"/>
      <c r="AE13" s="224" t="s">
        <v>375</v>
      </c>
      <c r="AF13" s="225">
        <v>1</v>
      </c>
      <c r="AG13" s="225">
        <v>9</v>
      </c>
      <c r="AH13" s="173"/>
      <c r="AI13" s="173"/>
      <c r="AJ13" s="173"/>
    </row>
    <row r="14" spans="2:36">
      <c r="B14" s="224" t="s">
        <v>374</v>
      </c>
      <c r="C14" s="225">
        <v>1</v>
      </c>
      <c r="D14" s="225">
        <v>25</v>
      </c>
      <c r="E14" s="226">
        <f>D14*100/522</f>
        <v>4.7892720306513414</v>
      </c>
      <c r="F14" s="173"/>
      <c r="G14" s="224" t="s">
        <v>374</v>
      </c>
      <c r="H14" s="225">
        <v>1</v>
      </c>
      <c r="I14" s="225">
        <v>5</v>
      </c>
      <c r="J14" s="173"/>
      <c r="K14" s="224" t="s">
        <v>374</v>
      </c>
      <c r="L14" s="225">
        <v>1</v>
      </c>
      <c r="M14" s="225">
        <v>4</v>
      </c>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row>
    <row r="15" spans="2:36">
      <c r="B15" s="224" t="s">
        <v>375</v>
      </c>
      <c r="C15" s="225">
        <v>1</v>
      </c>
      <c r="D15" s="225">
        <v>4</v>
      </c>
      <c r="E15" s="226">
        <f>D15*100/522</f>
        <v>0.76628352490421459</v>
      </c>
      <c r="F15" s="173"/>
      <c r="G15" s="224" t="s">
        <v>375</v>
      </c>
      <c r="H15" s="225">
        <v>1</v>
      </c>
      <c r="I15" s="225">
        <v>2</v>
      </c>
      <c r="J15" s="173"/>
      <c r="K15" s="224" t="s">
        <v>375</v>
      </c>
      <c r="L15" s="225">
        <v>0</v>
      </c>
      <c r="M15" s="225">
        <v>0</v>
      </c>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row>
    <row r="16" spans="2:36">
      <c r="B16" s="224"/>
      <c r="C16" s="225"/>
      <c r="D16" s="225"/>
      <c r="E16" s="226"/>
      <c r="F16" s="173"/>
      <c r="G16" s="224" t="s">
        <v>375</v>
      </c>
      <c r="H16" s="225">
        <v>1</v>
      </c>
      <c r="I16" s="225">
        <v>6</v>
      </c>
      <c r="J16" s="173"/>
      <c r="K16" s="224"/>
      <c r="L16" s="225"/>
      <c r="M16" s="225"/>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row>
    <row r="17" spans="2:36">
      <c r="B17" s="224"/>
      <c r="C17" s="225"/>
      <c r="D17" s="225"/>
      <c r="E17" s="227"/>
      <c r="F17" s="173"/>
      <c r="G17" s="224"/>
      <c r="H17" s="225"/>
      <c r="I17" s="225"/>
      <c r="J17" s="173"/>
      <c r="K17" s="224"/>
      <c r="L17" s="225"/>
      <c r="M17" s="225"/>
      <c r="N17" s="173"/>
      <c r="O17" s="224"/>
      <c r="P17" s="225"/>
      <c r="Q17" s="225"/>
      <c r="R17" s="173"/>
      <c r="S17" s="224"/>
      <c r="T17" s="225"/>
      <c r="U17" s="225"/>
      <c r="V17" s="173"/>
      <c r="W17" s="224"/>
      <c r="X17" s="225"/>
      <c r="Y17" s="225"/>
      <c r="Z17" s="173"/>
      <c r="AA17" s="224"/>
      <c r="AB17" s="225"/>
      <c r="AC17" s="225"/>
      <c r="AD17" s="173"/>
      <c r="AE17" s="224"/>
      <c r="AF17" s="225"/>
      <c r="AG17" s="225"/>
      <c r="AH17" s="173"/>
      <c r="AI17" s="173"/>
      <c r="AJ17" s="173"/>
    </row>
    <row r="18" spans="2:36">
      <c r="B18" s="228" t="s">
        <v>376</v>
      </c>
      <c r="C18" s="229">
        <f>SUM(C5:C15)</f>
        <v>4</v>
      </c>
      <c r="D18" s="229">
        <f>SUM(D5:D15)</f>
        <v>522</v>
      </c>
      <c r="E18" s="230">
        <f>SUM(E5:E15)</f>
        <v>100</v>
      </c>
      <c r="F18" s="173"/>
      <c r="G18" s="228" t="s">
        <v>376</v>
      </c>
      <c r="H18" s="229">
        <f>SUM(H5:H15)</f>
        <v>4</v>
      </c>
      <c r="I18" s="229">
        <f>SUM(I5:I15)</f>
        <v>36</v>
      </c>
      <c r="J18" s="173"/>
      <c r="K18" s="228" t="s">
        <v>376</v>
      </c>
      <c r="L18" s="229">
        <f>SUM(L5:L15)</f>
        <v>9</v>
      </c>
      <c r="M18" s="229">
        <f>SUM(M5:M15)</f>
        <v>132</v>
      </c>
      <c r="N18" s="173"/>
      <c r="O18" s="228" t="s">
        <v>376</v>
      </c>
      <c r="P18" s="229">
        <f>SUM(P5:P15)</f>
        <v>4</v>
      </c>
      <c r="Q18" s="229">
        <f>SUM(Q5:Q15)</f>
        <v>40</v>
      </c>
      <c r="R18" s="173"/>
      <c r="S18" s="228" t="s">
        <v>376</v>
      </c>
      <c r="T18" s="229">
        <f>SUM(T5:T15)</f>
        <v>2</v>
      </c>
      <c r="U18" s="229">
        <f>SUM(U5:U15)</f>
        <v>23</v>
      </c>
      <c r="V18" s="173"/>
      <c r="W18" s="228" t="s">
        <v>376</v>
      </c>
      <c r="X18" s="229">
        <f>SUM(X5:X15)</f>
        <v>0</v>
      </c>
      <c r="Y18" s="229">
        <f>SUM(Y5:Y15)</f>
        <v>0</v>
      </c>
      <c r="Z18" s="173"/>
      <c r="AA18" s="228" t="s">
        <v>376</v>
      </c>
      <c r="AB18" s="229">
        <f>SUM(AB5:AB15)</f>
        <v>2</v>
      </c>
      <c r="AC18" s="229">
        <f>SUM(AC5:AC15)</f>
        <v>12</v>
      </c>
      <c r="AD18" s="173"/>
      <c r="AE18" s="228" t="s">
        <v>376</v>
      </c>
      <c r="AF18" s="229">
        <f>SUM(AF5:AF15)</f>
        <v>6</v>
      </c>
      <c r="AG18" s="229">
        <f>SUM(AG5:AG15)</f>
        <v>98</v>
      </c>
      <c r="AH18" s="173"/>
      <c r="AI18" s="173"/>
      <c r="AJ18" s="173"/>
    </row>
    <row r="19" spans="2:36">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row>
    <row r="20" spans="2:36">
      <c r="B20" s="221" t="s">
        <v>377</v>
      </c>
      <c r="C20" s="231"/>
      <c r="D20" s="222" t="s">
        <v>378</v>
      </c>
      <c r="E20" s="232" t="s">
        <v>424</v>
      </c>
      <c r="F20" s="173"/>
      <c r="G20" s="221" t="s">
        <v>377</v>
      </c>
      <c r="H20" s="231"/>
      <c r="I20" s="222" t="s">
        <v>378</v>
      </c>
      <c r="J20" s="173"/>
      <c r="K20" s="221" t="s">
        <v>377</v>
      </c>
      <c r="L20" s="231"/>
      <c r="M20" s="222" t="s">
        <v>378</v>
      </c>
      <c r="N20" s="173"/>
      <c r="O20" s="221" t="s">
        <v>377</v>
      </c>
      <c r="P20" s="231"/>
      <c r="Q20" s="222" t="s">
        <v>378</v>
      </c>
      <c r="R20" s="173"/>
      <c r="S20" s="221" t="s">
        <v>377</v>
      </c>
      <c r="T20" s="231"/>
      <c r="U20" s="222" t="s">
        <v>378</v>
      </c>
      <c r="V20" s="173"/>
      <c r="W20" s="221" t="s">
        <v>377</v>
      </c>
      <c r="X20" s="231"/>
      <c r="Y20" s="222" t="s">
        <v>378</v>
      </c>
      <c r="Z20" s="173"/>
      <c r="AA20" s="221" t="s">
        <v>377</v>
      </c>
      <c r="AB20" s="231"/>
      <c r="AC20" s="222" t="s">
        <v>378</v>
      </c>
      <c r="AD20" s="173"/>
      <c r="AE20" s="221" t="s">
        <v>377</v>
      </c>
      <c r="AF20" s="231"/>
      <c r="AG20" s="222" t="s">
        <v>378</v>
      </c>
      <c r="AH20" s="173"/>
      <c r="AI20" s="173"/>
      <c r="AJ20" s="173"/>
    </row>
    <row r="21" spans="2:36">
      <c r="B21" s="224" t="s">
        <v>380</v>
      </c>
      <c r="C21" s="225"/>
      <c r="D21" s="225"/>
      <c r="E21" s="226"/>
      <c r="F21" s="173"/>
      <c r="G21" s="224" t="s">
        <v>380</v>
      </c>
      <c r="H21" s="225"/>
      <c r="I21" s="225"/>
      <c r="J21" s="173"/>
      <c r="K21" s="224" t="s">
        <v>380</v>
      </c>
      <c r="L21" s="225"/>
      <c r="M21" s="225"/>
      <c r="N21" s="173"/>
      <c r="O21" s="224" t="s">
        <v>380</v>
      </c>
      <c r="P21" s="225"/>
      <c r="Q21" s="225"/>
      <c r="R21" s="173"/>
      <c r="S21" s="224" t="s">
        <v>380</v>
      </c>
      <c r="T21" s="225"/>
      <c r="U21" s="225"/>
      <c r="V21" s="173"/>
      <c r="W21" s="224" t="s">
        <v>380</v>
      </c>
      <c r="X21" s="225"/>
      <c r="Y21" s="225"/>
      <c r="Z21" s="173"/>
      <c r="AA21" s="224" t="s">
        <v>380</v>
      </c>
      <c r="AB21" s="225"/>
      <c r="AC21" s="225"/>
      <c r="AD21" s="173"/>
      <c r="AE21" s="224" t="s">
        <v>380</v>
      </c>
      <c r="AF21" s="225"/>
      <c r="AG21" s="225"/>
      <c r="AH21" s="173"/>
      <c r="AI21" s="173"/>
      <c r="AJ21" s="173"/>
    </row>
    <row r="22" spans="2:36">
      <c r="B22" s="224" t="s">
        <v>381</v>
      </c>
      <c r="C22" s="225"/>
      <c r="D22" s="225"/>
      <c r="E22" s="226"/>
      <c r="F22" s="173"/>
      <c r="G22" s="224" t="s">
        <v>381</v>
      </c>
      <c r="H22" s="225"/>
      <c r="I22" s="225"/>
      <c r="J22" s="173"/>
      <c r="K22" s="224" t="s">
        <v>381</v>
      </c>
      <c r="L22" s="225"/>
      <c r="M22" s="225"/>
      <c r="N22" s="173"/>
      <c r="O22" s="224" t="s">
        <v>381</v>
      </c>
      <c r="P22" s="225"/>
      <c r="Q22" s="225"/>
      <c r="R22" s="173"/>
      <c r="S22" s="224" t="s">
        <v>381</v>
      </c>
      <c r="T22" s="225"/>
      <c r="U22" s="225"/>
      <c r="V22" s="173"/>
      <c r="W22" s="224" t="s">
        <v>381</v>
      </c>
      <c r="X22" s="225"/>
      <c r="Y22" s="225"/>
      <c r="Z22" s="173"/>
      <c r="AA22" s="224" t="s">
        <v>381</v>
      </c>
      <c r="AB22" s="225"/>
      <c r="AC22" s="225"/>
      <c r="AD22" s="173"/>
      <c r="AE22" s="224" t="s">
        <v>381</v>
      </c>
      <c r="AF22" s="225"/>
      <c r="AG22" s="225"/>
      <c r="AH22" s="173"/>
      <c r="AI22" s="173"/>
      <c r="AJ22" s="173"/>
    </row>
    <row r="23" spans="2:36">
      <c r="B23" s="224" t="s">
        <v>382</v>
      </c>
      <c r="C23" s="225"/>
      <c r="D23" s="225"/>
      <c r="E23" s="226"/>
      <c r="F23" s="173"/>
      <c r="G23" s="224" t="s">
        <v>382</v>
      </c>
      <c r="H23" s="225"/>
      <c r="I23" s="225"/>
      <c r="J23" s="173"/>
      <c r="K23" s="224" t="s">
        <v>382</v>
      </c>
      <c r="L23" s="225"/>
      <c r="M23" s="225"/>
      <c r="N23" s="173"/>
      <c r="O23" s="224" t="s">
        <v>382</v>
      </c>
      <c r="P23" s="225"/>
      <c r="Q23" s="225"/>
      <c r="R23" s="173"/>
      <c r="S23" s="224" t="s">
        <v>382</v>
      </c>
      <c r="T23" s="225"/>
      <c r="U23" s="225"/>
      <c r="V23" s="173"/>
      <c r="W23" s="224" t="s">
        <v>382</v>
      </c>
      <c r="X23" s="225"/>
      <c r="Y23" s="225"/>
      <c r="Z23" s="173"/>
      <c r="AA23" s="224" t="s">
        <v>382</v>
      </c>
      <c r="AB23" s="225"/>
      <c r="AC23" s="225"/>
      <c r="AD23" s="173"/>
      <c r="AE23" s="224" t="s">
        <v>382</v>
      </c>
      <c r="AF23" s="225"/>
      <c r="AG23" s="225"/>
      <c r="AH23" s="173"/>
      <c r="AI23" s="173"/>
      <c r="AJ23" s="173"/>
    </row>
    <row r="24" spans="2:36">
      <c r="B24" s="224" t="s">
        <v>383</v>
      </c>
      <c r="C24" s="225"/>
      <c r="D24" s="225"/>
      <c r="E24" s="226"/>
      <c r="F24" s="173"/>
      <c r="G24" s="224" t="s">
        <v>383</v>
      </c>
      <c r="H24" s="225"/>
      <c r="I24" s="225"/>
      <c r="J24" s="173"/>
      <c r="K24" s="224" t="s">
        <v>383</v>
      </c>
      <c r="L24" s="225"/>
      <c r="M24" s="225"/>
      <c r="N24" s="173"/>
      <c r="O24" s="224" t="s">
        <v>383</v>
      </c>
      <c r="P24" s="225"/>
      <c r="Q24" s="225"/>
      <c r="R24" s="173"/>
      <c r="S24" s="224" t="s">
        <v>383</v>
      </c>
      <c r="T24" s="225"/>
      <c r="U24" s="225"/>
      <c r="V24" s="173"/>
      <c r="W24" s="224" t="s">
        <v>383</v>
      </c>
      <c r="X24" s="225"/>
      <c r="Y24" s="225"/>
      <c r="Z24" s="173"/>
      <c r="AA24" s="224" t="s">
        <v>383</v>
      </c>
      <c r="AB24" s="225"/>
      <c r="AC24" s="225"/>
      <c r="AD24" s="173"/>
      <c r="AE24" s="224" t="s">
        <v>383</v>
      </c>
      <c r="AF24" s="225"/>
      <c r="AG24" s="225"/>
      <c r="AH24" s="173"/>
      <c r="AI24" s="173"/>
      <c r="AJ24" s="173"/>
    </row>
    <row r="25" spans="2:36">
      <c r="B25" s="224" t="s">
        <v>384</v>
      </c>
      <c r="C25" s="225"/>
      <c r="D25" s="225"/>
      <c r="E25" s="226"/>
      <c r="F25" s="173"/>
      <c r="G25" s="224" t="s">
        <v>384</v>
      </c>
      <c r="H25" s="225"/>
      <c r="I25" s="225"/>
      <c r="J25" s="173"/>
      <c r="K25" s="224" t="s">
        <v>384</v>
      </c>
      <c r="L25" s="225"/>
      <c r="M25" s="225"/>
      <c r="N25" s="173"/>
      <c r="O25" s="224" t="s">
        <v>384</v>
      </c>
      <c r="P25" s="225"/>
      <c r="Q25" s="225"/>
      <c r="R25" s="173"/>
      <c r="S25" s="224" t="s">
        <v>384</v>
      </c>
      <c r="T25" s="225"/>
      <c r="U25" s="225"/>
      <c r="V25" s="173"/>
      <c r="W25" s="224" t="s">
        <v>384</v>
      </c>
      <c r="X25" s="225"/>
      <c r="Y25" s="225"/>
      <c r="Z25" s="173"/>
      <c r="AA25" s="224" t="s">
        <v>384</v>
      </c>
      <c r="AB25" s="225"/>
      <c r="AC25" s="225"/>
      <c r="AD25" s="173"/>
      <c r="AE25" s="224" t="s">
        <v>384</v>
      </c>
      <c r="AF25" s="225"/>
      <c r="AG25" s="225"/>
      <c r="AH25" s="173"/>
      <c r="AI25" s="173"/>
      <c r="AJ25" s="173"/>
    </row>
    <row r="26" spans="2:36">
      <c r="B26" s="224" t="s">
        <v>37</v>
      </c>
      <c r="C26" s="225"/>
      <c r="D26" s="225"/>
      <c r="E26" s="226"/>
      <c r="F26" s="173"/>
      <c r="G26" s="224" t="s">
        <v>37</v>
      </c>
      <c r="H26" s="225"/>
      <c r="I26" s="225"/>
      <c r="J26" s="173"/>
      <c r="K26" s="224" t="s">
        <v>37</v>
      </c>
      <c r="L26" s="225"/>
      <c r="M26" s="225"/>
      <c r="N26" s="173"/>
      <c r="O26" s="224" t="s">
        <v>37</v>
      </c>
      <c r="P26" s="225"/>
      <c r="Q26" s="225"/>
      <c r="R26" s="173"/>
      <c r="S26" s="224" t="s">
        <v>37</v>
      </c>
      <c r="T26" s="225"/>
      <c r="U26" s="225"/>
      <c r="V26" s="173"/>
      <c r="W26" s="224" t="s">
        <v>37</v>
      </c>
      <c r="X26" s="225"/>
      <c r="Y26" s="225"/>
      <c r="Z26" s="173"/>
      <c r="AA26" s="224" t="s">
        <v>37</v>
      </c>
      <c r="AB26" s="225"/>
      <c r="AC26" s="225"/>
      <c r="AD26" s="173"/>
      <c r="AE26" s="224" t="s">
        <v>37</v>
      </c>
      <c r="AF26" s="225"/>
      <c r="AG26" s="225"/>
      <c r="AH26" s="173"/>
      <c r="AI26" s="173"/>
      <c r="AJ26" s="173"/>
    </row>
    <row r="27" spans="2:36">
      <c r="B27" s="224" t="s">
        <v>385</v>
      </c>
      <c r="C27" s="225"/>
      <c r="D27" s="225"/>
      <c r="E27" s="226"/>
      <c r="F27" s="173"/>
      <c r="G27" s="224" t="s">
        <v>385</v>
      </c>
      <c r="H27" s="225"/>
      <c r="I27" s="225"/>
      <c r="J27" s="173"/>
      <c r="K27" s="224" t="s">
        <v>385</v>
      </c>
      <c r="L27" s="225"/>
      <c r="M27" s="225"/>
      <c r="N27" s="173"/>
      <c r="O27" s="224" t="s">
        <v>385</v>
      </c>
      <c r="P27" s="225"/>
      <c r="Q27" s="225"/>
      <c r="R27" s="173"/>
      <c r="S27" s="224" t="s">
        <v>385</v>
      </c>
      <c r="T27" s="225"/>
      <c r="U27" s="225"/>
      <c r="V27" s="173"/>
      <c r="W27" s="224" t="s">
        <v>385</v>
      </c>
      <c r="X27" s="225"/>
      <c r="Y27" s="225"/>
      <c r="Z27" s="173"/>
      <c r="AA27" s="224" t="s">
        <v>385</v>
      </c>
      <c r="AB27" s="225"/>
      <c r="AC27" s="225"/>
      <c r="AD27" s="173"/>
      <c r="AE27" s="224" t="s">
        <v>385</v>
      </c>
      <c r="AF27" s="225"/>
      <c r="AG27" s="225"/>
      <c r="AH27" s="173"/>
      <c r="AI27" s="173"/>
      <c r="AJ27" s="173"/>
    </row>
    <row r="28" spans="2:36">
      <c r="B28" s="224"/>
      <c r="C28" s="225"/>
      <c r="D28" s="225"/>
      <c r="E28" s="227"/>
      <c r="F28" s="173"/>
      <c r="G28" s="224"/>
      <c r="H28" s="225"/>
      <c r="I28" s="225"/>
      <c r="J28" s="173"/>
      <c r="K28" s="224"/>
      <c r="L28" s="225"/>
      <c r="M28" s="225"/>
      <c r="N28" s="173"/>
      <c r="O28" s="224"/>
      <c r="P28" s="225"/>
      <c r="Q28" s="225"/>
      <c r="R28" s="173"/>
      <c r="S28" s="224"/>
      <c r="T28" s="225"/>
      <c r="U28" s="225"/>
      <c r="V28" s="173"/>
      <c r="W28" s="224"/>
      <c r="X28" s="225"/>
      <c r="Y28" s="225"/>
      <c r="Z28" s="173"/>
      <c r="AA28" s="224"/>
      <c r="AB28" s="225"/>
      <c r="AC28" s="225"/>
      <c r="AD28" s="173"/>
      <c r="AE28" s="224"/>
      <c r="AF28" s="225"/>
      <c r="AG28" s="225"/>
      <c r="AH28" s="173"/>
      <c r="AI28" s="173"/>
      <c r="AJ28" s="173"/>
    </row>
    <row r="29" spans="2:36">
      <c r="B29" s="228" t="s">
        <v>376</v>
      </c>
      <c r="C29" s="229">
        <f>SUM(C21:C27)</f>
        <v>0</v>
      </c>
      <c r="D29" s="229">
        <f>SUM(D21:D27)</f>
        <v>0</v>
      </c>
      <c r="E29" s="230">
        <f>SUM(E21:E27)</f>
        <v>0</v>
      </c>
      <c r="F29" s="173"/>
      <c r="G29" s="228" t="s">
        <v>376</v>
      </c>
      <c r="H29" s="229">
        <f>SUM(H21:H27)</f>
        <v>0</v>
      </c>
      <c r="I29" s="229">
        <f>SUM(I21:I27)</f>
        <v>0</v>
      </c>
      <c r="J29" s="173"/>
      <c r="K29" s="228" t="s">
        <v>376</v>
      </c>
      <c r="L29" s="229">
        <f>SUM(L21:L27)</f>
        <v>0</v>
      </c>
      <c r="M29" s="229">
        <f>SUM(M21:M27)</f>
        <v>0</v>
      </c>
      <c r="N29" s="173"/>
      <c r="O29" s="228" t="s">
        <v>376</v>
      </c>
      <c r="P29" s="229">
        <f>SUM(P21:P27)</f>
        <v>0</v>
      </c>
      <c r="Q29" s="229">
        <f>SUM(Q21:Q27)</f>
        <v>0</v>
      </c>
      <c r="R29" s="173"/>
      <c r="S29" s="228" t="s">
        <v>376</v>
      </c>
      <c r="T29" s="229">
        <f>SUM(T21:T27)</f>
        <v>0</v>
      </c>
      <c r="U29" s="229">
        <f>SUM(U21:U27)</f>
        <v>0</v>
      </c>
      <c r="V29" s="173"/>
      <c r="W29" s="228" t="s">
        <v>376</v>
      </c>
      <c r="X29" s="229">
        <f>SUM(X21:X27)</f>
        <v>0</v>
      </c>
      <c r="Y29" s="229">
        <f>SUM(Y21:Y27)</f>
        <v>0</v>
      </c>
      <c r="Z29" s="173"/>
      <c r="AA29" s="228" t="s">
        <v>376</v>
      </c>
      <c r="AB29" s="229">
        <f>SUM(AB21:AB27)</f>
        <v>0</v>
      </c>
      <c r="AC29" s="229">
        <f>SUM(AC21:AC27)</f>
        <v>0</v>
      </c>
      <c r="AD29" s="173"/>
      <c r="AE29" s="228" t="s">
        <v>376</v>
      </c>
      <c r="AF29" s="229">
        <f>SUM(AF21:AF27)</f>
        <v>0</v>
      </c>
      <c r="AG29" s="229">
        <f>SUM(AG21:AG27)</f>
        <v>0</v>
      </c>
      <c r="AH29" s="173"/>
      <c r="AI29" s="173"/>
      <c r="AJ29" s="173"/>
    </row>
    <row r="30" spans="2:36">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row>
    <row r="31" spans="2:36">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row>
    <row r="32" spans="2:36">
      <c r="B32" s="221" t="s">
        <v>386</v>
      </c>
      <c r="C32" s="232"/>
      <c r="D32" s="173"/>
      <c r="E32" s="173"/>
      <c r="F32" s="173"/>
      <c r="G32" s="221" t="s">
        <v>386</v>
      </c>
      <c r="H32" s="232"/>
      <c r="I32" s="173"/>
      <c r="J32" s="173"/>
      <c r="K32" s="221" t="s">
        <v>386</v>
      </c>
      <c r="L32" s="232"/>
      <c r="M32" s="173"/>
      <c r="N32" s="173"/>
      <c r="O32" s="221" t="s">
        <v>386</v>
      </c>
      <c r="P32" s="232"/>
      <c r="Q32" s="173"/>
      <c r="R32" s="173"/>
      <c r="S32" s="221" t="s">
        <v>386</v>
      </c>
      <c r="T32" s="232"/>
      <c r="U32" s="173"/>
      <c r="V32" s="173"/>
      <c r="W32" s="221" t="s">
        <v>386</v>
      </c>
      <c r="X32" s="232"/>
      <c r="Y32" s="173"/>
      <c r="Z32" s="173"/>
      <c r="AA32" s="221" t="s">
        <v>386</v>
      </c>
      <c r="AB32" s="232"/>
      <c r="AC32" s="173"/>
      <c r="AD32" s="173"/>
      <c r="AE32" s="221" t="s">
        <v>386</v>
      </c>
      <c r="AF32" s="232"/>
      <c r="AG32" s="173"/>
      <c r="AH32" s="173"/>
      <c r="AI32" s="173"/>
      <c r="AJ32" s="173"/>
    </row>
    <row r="33" spans="2:36">
      <c r="B33" s="233" t="s">
        <v>387</v>
      </c>
      <c r="C33" s="234"/>
      <c r="D33" s="173"/>
      <c r="E33" s="173"/>
      <c r="F33" s="173"/>
      <c r="G33" s="233" t="s">
        <v>387</v>
      </c>
      <c r="H33" s="234"/>
      <c r="I33" s="173"/>
      <c r="J33" s="173"/>
      <c r="K33" s="233" t="s">
        <v>387</v>
      </c>
      <c r="L33" s="234"/>
      <c r="M33" s="173"/>
      <c r="N33" s="173"/>
      <c r="O33" s="233" t="s">
        <v>387</v>
      </c>
      <c r="P33" s="234"/>
      <c r="Q33" s="173"/>
      <c r="R33" s="173"/>
      <c r="S33" s="233" t="s">
        <v>387</v>
      </c>
      <c r="T33" s="234"/>
      <c r="U33" s="173"/>
      <c r="V33" s="173"/>
      <c r="W33" s="233" t="s">
        <v>387</v>
      </c>
      <c r="X33" s="234"/>
      <c r="Y33" s="173"/>
      <c r="Z33" s="173"/>
      <c r="AA33" s="233" t="s">
        <v>387</v>
      </c>
      <c r="AB33" s="234"/>
      <c r="AC33" s="173"/>
      <c r="AD33" s="173"/>
      <c r="AE33" s="233" t="s">
        <v>387</v>
      </c>
      <c r="AF33" s="234"/>
      <c r="AG33" s="173"/>
      <c r="AH33" s="173"/>
      <c r="AI33" s="173"/>
      <c r="AJ33" s="173"/>
    </row>
    <row r="34" spans="2:36">
      <c r="B34" s="224" t="s">
        <v>388</v>
      </c>
      <c r="C34" s="227">
        <v>522</v>
      </c>
      <c r="D34" s="173"/>
      <c r="E34" s="173"/>
      <c r="F34" s="173"/>
      <c r="G34" s="224" t="s">
        <v>388</v>
      </c>
      <c r="H34" s="227">
        <v>36</v>
      </c>
      <c r="I34" s="173"/>
      <c r="J34" s="173"/>
      <c r="K34" s="224" t="s">
        <v>388</v>
      </c>
      <c r="L34" s="227">
        <v>132</v>
      </c>
      <c r="M34" s="173"/>
      <c r="N34" s="173"/>
      <c r="O34" s="224" t="s">
        <v>388</v>
      </c>
      <c r="P34" s="227">
        <v>40</v>
      </c>
      <c r="Q34" s="173"/>
      <c r="R34" s="173"/>
      <c r="S34" s="224" t="s">
        <v>388</v>
      </c>
      <c r="T34" s="227">
        <f>U18</f>
        <v>23</v>
      </c>
      <c r="U34" s="173"/>
      <c r="V34" s="173"/>
      <c r="W34" s="224" t="s">
        <v>388</v>
      </c>
      <c r="X34" s="227">
        <f>Y18</f>
        <v>0</v>
      </c>
      <c r="Y34" s="173"/>
      <c r="Z34" s="173"/>
      <c r="AA34" s="224" t="s">
        <v>388</v>
      </c>
      <c r="AB34" s="227">
        <f>AC18</f>
        <v>12</v>
      </c>
      <c r="AC34" s="173"/>
      <c r="AD34" s="173"/>
      <c r="AE34" s="224" t="s">
        <v>388</v>
      </c>
      <c r="AF34" s="227">
        <f>AG18</f>
        <v>98</v>
      </c>
      <c r="AG34" s="173"/>
      <c r="AH34" s="173"/>
      <c r="AI34" s="173"/>
      <c r="AJ34" s="173"/>
    </row>
    <row r="35" spans="2:36">
      <c r="B35" s="224" t="s">
        <v>389</v>
      </c>
      <c r="C35" s="227">
        <v>1476</v>
      </c>
      <c r="D35" s="173"/>
      <c r="E35" s="173"/>
      <c r="F35" s="173"/>
      <c r="G35" s="224" t="s">
        <v>389</v>
      </c>
      <c r="H35" s="227">
        <v>3410</v>
      </c>
      <c r="I35" s="173"/>
      <c r="J35" s="173"/>
      <c r="K35" s="224" t="s">
        <v>389</v>
      </c>
      <c r="L35" s="227">
        <v>743</v>
      </c>
      <c r="M35" s="173"/>
      <c r="N35" s="173"/>
      <c r="O35" s="224" t="s">
        <v>389</v>
      </c>
      <c r="P35" s="227">
        <v>1229</v>
      </c>
      <c r="Q35" s="173"/>
      <c r="R35" s="173"/>
      <c r="S35" s="224" t="s">
        <v>389</v>
      </c>
      <c r="T35" s="227">
        <v>1336</v>
      </c>
      <c r="U35" s="173"/>
      <c r="V35" s="173"/>
      <c r="W35" s="224" t="s">
        <v>389</v>
      </c>
      <c r="X35" s="227">
        <v>1680</v>
      </c>
      <c r="Y35" s="173"/>
      <c r="Z35" s="173"/>
      <c r="AA35" s="224" t="s">
        <v>389</v>
      </c>
      <c r="AB35" s="227">
        <v>301</v>
      </c>
      <c r="AC35" s="173"/>
      <c r="AD35" s="173"/>
      <c r="AE35" s="224" t="s">
        <v>389</v>
      </c>
      <c r="AF35" s="227">
        <v>332</v>
      </c>
      <c r="AG35" s="173"/>
      <c r="AH35" s="173"/>
      <c r="AI35" s="173"/>
      <c r="AJ35" s="173"/>
    </row>
    <row r="36" spans="2:36">
      <c r="B36" s="224" t="s">
        <v>425</v>
      </c>
      <c r="C36" s="227">
        <f>(C35*10)/100</f>
        <v>147.6</v>
      </c>
      <c r="D36" s="173"/>
      <c r="E36" s="173"/>
      <c r="F36" s="173"/>
      <c r="G36" s="224" t="s">
        <v>426</v>
      </c>
      <c r="H36" s="227">
        <f>(H35*10)/100</f>
        <v>341</v>
      </c>
      <c r="I36" s="173"/>
      <c r="J36" s="173"/>
      <c r="K36" s="224" t="s">
        <v>427</v>
      </c>
      <c r="L36" s="227">
        <f>(L35*10)/100</f>
        <v>74.3</v>
      </c>
      <c r="M36" s="173"/>
      <c r="N36" s="173"/>
      <c r="O36" s="224" t="s">
        <v>428</v>
      </c>
      <c r="P36" s="227">
        <f>(P35*10)/100</f>
        <v>122.9</v>
      </c>
      <c r="Q36" s="173"/>
      <c r="R36" s="173"/>
      <c r="S36" s="224" t="s">
        <v>429</v>
      </c>
      <c r="T36" s="227">
        <f>(T35*10)/100</f>
        <v>133.6</v>
      </c>
      <c r="U36" s="173"/>
      <c r="V36" s="173"/>
      <c r="W36" s="224" t="s">
        <v>429</v>
      </c>
      <c r="X36" s="227">
        <f>(X35*10)/100</f>
        <v>168</v>
      </c>
      <c r="Y36" s="173"/>
      <c r="Z36" s="173"/>
      <c r="AA36" s="224" t="s">
        <v>430</v>
      </c>
      <c r="AB36" s="227">
        <f>(AB35*10)/100</f>
        <v>30.1</v>
      </c>
      <c r="AC36" s="173"/>
      <c r="AD36" s="173"/>
      <c r="AE36" s="224" t="s">
        <v>431</v>
      </c>
      <c r="AF36" s="227">
        <f>(AF35*10)/100</f>
        <v>33.200000000000003</v>
      </c>
      <c r="AG36" s="173"/>
      <c r="AH36" s="173"/>
      <c r="AI36" s="173"/>
      <c r="AJ36" s="173"/>
    </row>
    <row r="37" spans="2:36">
      <c r="B37" s="235" t="s">
        <v>391</v>
      </c>
      <c r="C37" s="227"/>
      <c r="D37" s="173"/>
      <c r="E37" s="173"/>
      <c r="F37" s="173"/>
      <c r="G37" s="235" t="s">
        <v>391</v>
      </c>
      <c r="H37" s="227"/>
      <c r="I37" s="173"/>
      <c r="J37" s="173"/>
      <c r="K37" s="235" t="s">
        <v>391</v>
      </c>
      <c r="L37" s="227"/>
      <c r="M37" s="173"/>
      <c r="N37" s="173"/>
      <c r="O37" s="235" t="s">
        <v>391</v>
      </c>
      <c r="P37" s="227"/>
      <c r="Q37" s="173"/>
      <c r="R37" s="173"/>
      <c r="S37" s="235" t="s">
        <v>391</v>
      </c>
      <c r="T37" s="227"/>
      <c r="U37" s="173"/>
      <c r="V37" s="173"/>
      <c r="W37" s="235" t="s">
        <v>391</v>
      </c>
      <c r="X37" s="227"/>
      <c r="Y37" s="173"/>
      <c r="Z37" s="173"/>
      <c r="AA37" s="235" t="s">
        <v>391</v>
      </c>
      <c r="AB37" s="227"/>
      <c r="AC37" s="173"/>
      <c r="AD37" s="173"/>
      <c r="AE37" s="235" t="s">
        <v>391</v>
      </c>
      <c r="AF37" s="227"/>
      <c r="AG37" s="173"/>
      <c r="AH37" s="173"/>
      <c r="AI37" s="173"/>
      <c r="AJ37" s="173"/>
    </row>
    <row r="38" spans="2:36">
      <c r="B38" s="224" t="s">
        <v>392</v>
      </c>
      <c r="C38" s="227">
        <f>C35*5/100</f>
        <v>73.8</v>
      </c>
      <c r="D38" s="173"/>
      <c r="E38" s="173"/>
      <c r="F38" s="173"/>
      <c r="G38" s="224" t="s">
        <v>392</v>
      </c>
      <c r="H38" s="227">
        <f>H35*5/100</f>
        <v>170.5</v>
      </c>
      <c r="I38" s="173"/>
      <c r="J38" s="173"/>
      <c r="K38" s="224" t="s">
        <v>392</v>
      </c>
      <c r="L38" s="227">
        <f>L35*5/100</f>
        <v>37.15</v>
      </c>
      <c r="M38" s="173"/>
      <c r="N38" s="173"/>
      <c r="O38" s="224" t="s">
        <v>392</v>
      </c>
      <c r="P38" s="227">
        <f>P35*5/100</f>
        <v>61.45</v>
      </c>
      <c r="Q38" s="173"/>
      <c r="R38" s="173"/>
      <c r="S38" s="224" t="s">
        <v>392</v>
      </c>
      <c r="T38" s="227">
        <f>T35*5/100</f>
        <v>66.8</v>
      </c>
      <c r="U38" s="173"/>
      <c r="V38" s="173"/>
      <c r="W38" s="224" t="s">
        <v>392</v>
      </c>
      <c r="X38" s="227">
        <f>X35*5/100</f>
        <v>84</v>
      </c>
      <c r="Y38" s="173"/>
      <c r="Z38" s="173"/>
      <c r="AA38" s="224" t="s">
        <v>432</v>
      </c>
      <c r="AB38" s="227">
        <f>AB35*5/100</f>
        <v>15.05</v>
      </c>
      <c r="AC38" s="173"/>
      <c r="AD38" s="173"/>
      <c r="AE38" s="224" t="s">
        <v>433</v>
      </c>
      <c r="AF38" s="227">
        <f>AF35*5/100</f>
        <v>16.600000000000001</v>
      </c>
      <c r="AG38" s="173"/>
      <c r="AH38" s="173"/>
      <c r="AI38" s="173"/>
      <c r="AJ38" s="173"/>
    </row>
    <row r="39" spans="2:36">
      <c r="B39" s="235" t="s">
        <v>393</v>
      </c>
      <c r="C39" s="227"/>
      <c r="D39" s="173"/>
      <c r="E39" s="173"/>
      <c r="F39" s="173"/>
      <c r="G39" s="235" t="s">
        <v>393</v>
      </c>
      <c r="H39" s="227"/>
      <c r="I39" s="173"/>
      <c r="J39" s="173"/>
      <c r="K39" s="235" t="s">
        <v>393</v>
      </c>
      <c r="L39" s="227"/>
      <c r="M39" s="173"/>
      <c r="N39" s="173"/>
      <c r="O39" s="235" t="s">
        <v>393</v>
      </c>
      <c r="P39" s="227"/>
      <c r="Q39" s="173"/>
      <c r="R39" s="173"/>
      <c r="S39" s="235" t="s">
        <v>393</v>
      </c>
      <c r="T39" s="227"/>
      <c r="U39" s="173"/>
      <c r="V39" s="173"/>
      <c r="W39" s="235" t="s">
        <v>393</v>
      </c>
      <c r="X39" s="227"/>
      <c r="Y39" s="173"/>
      <c r="Z39" s="173"/>
      <c r="AA39" s="235" t="s">
        <v>393</v>
      </c>
      <c r="AB39" s="227"/>
      <c r="AC39" s="173"/>
      <c r="AD39" s="173"/>
      <c r="AE39" s="235" t="s">
        <v>393</v>
      </c>
      <c r="AF39" s="227"/>
      <c r="AG39" s="173"/>
      <c r="AH39" s="173"/>
      <c r="AI39" s="173"/>
      <c r="AJ39" s="173"/>
    </row>
    <row r="40" spans="2:36">
      <c r="B40" s="224"/>
      <c r="C40" s="227"/>
      <c r="D40" s="173"/>
      <c r="E40" s="173"/>
      <c r="F40" s="173"/>
      <c r="G40" s="224"/>
      <c r="H40" s="227"/>
      <c r="I40" s="173"/>
      <c r="J40" s="173"/>
      <c r="K40" s="224"/>
      <c r="L40" s="227"/>
      <c r="M40" s="173"/>
      <c r="N40" s="173"/>
      <c r="O40" s="224"/>
      <c r="P40" s="227"/>
      <c r="Q40" s="173"/>
      <c r="R40" s="173"/>
      <c r="S40" s="224"/>
      <c r="T40" s="227"/>
      <c r="U40" s="173"/>
      <c r="V40" s="173"/>
      <c r="W40" s="224"/>
      <c r="X40" s="227"/>
      <c r="Y40" s="173"/>
      <c r="Z40" s="173"/>
      <c r="AA40" s="224"/>
      <c r="AB40" s="227"/>
      <c r="AC40" s="173"/>
      <c r="AD40" s="173"/>
      <c r="AE40" s="224"/>
      <c r="AF40" s="227"/>
      <c r="AG40" s="173"/>
      <c r="AH40" s="173"/>
      <c r="AI40" s="173"/>
      <c r="AJ40" s="173"/>
    </row>
    <row r="41" spans="2:36">
      <c r="B41" s="224" t="s">
        <v>434</v>
      </c>
      <c r="C41" s="236">
        <f>(D18*100)/C36</f>
        <v>353.65853658536588</v>
      </c>
      <c r="D41" s="173"/>
      <c r="E41" s="173"/>
      <c r="F41" s="173"/>
      <c r="G41" s="224" t="s">
        <v>435</v>
      </c>
      <c r="H41" s="226">
        <f>(I18*100)/H36</f>
        <v>10.557184750733137</v>
      </c>
      <c r="I41" s="173"/>
      <c r="J41" s="173"/>
      <c r="K41" s="224" t="s">
        <v>436</v>
      </c>
      <c r="L41" s="236">
        <f>(M18*100)/L36</f>
        <v>177.65814266487214</v>
      </c>
      <c r="M41" s="173"/>
      <c r="N41" s="173"/>
      <c r="O41" s="224" t="s">
        <v>437</v>
      </c>
      <c r="P41" s="226">
        <f>(Q18*100)/P36</f>
        <v>32.546786004882016</v>
      </c>
      <c r="Q41" s="173"/>
      <c r="R41" s="173"/>
      <c r="S41" s="224" t="s">
        <v>438</v>
      </c>
      <c r="T41" s="226">
        <f>(U18*100)/T36</f>
        <v>17.21556886227545</v>
      </c>
      <c r="U41" s="173"/>
      <c r="V41" s="173"/>
      <c r="W41" s="224" t="s">
        <v>438</v>
      </c>
      <c r="X41" s="226">
        <f>(Y18*100)/X36</f>
        <v>0</v>
      </c>
      <c r="Y41" s="173"/>
      <c r="Z41" s="173"/>
      <c r="AA41" s="224" t="s">
        <v>439</v>
      </c>
      <c r="AB41" s="237">
        <f>(AC18*100)/AB36</f>
        <v>39.86710963455149</v>
      </c>
      <c r="AC41" s="173"/>
      <c r="AD41" s="173"/>
      <c r="AE41" s="224" t="s">
        <v>440</v>
      </c>
      <c r="AF41" s="236">
        <f>(AG18*100)/AF36</f>
        <v>295.18072289156623</v>
      </c>
      <c r="AG41" s="173"/>
      <c r="AH41" s="173"/>
      <c r="AI41" s="173"/>
      <c r="AJ41" s="173"/>
    </row>
    <row r="42" spans="2:36">
      <c r="B42" s="235" t="s">
        <v>395</v>
      </c>
      <c r="C42" s="227"/>
      <c r="D42" s="173"/>
      <c r="E42" s="173"/>
      <c r="F42" s="173"/>
      <c r="G42" s="235" t="s">
        <v>395</v>
      </c>
      <c r="H42" s="227"/>
      <c r="I42" s="173"/>
      <c r="J42" s="173"/>
      <c r="K42" s="235" t="s">
        <v>395</v>
      </c>
      <c r="L42" s="227"/>
      <c r="M42" s="173"/>
      <c r="N42" s="173"/>
      <c r="O42" s="235" t="s">
        <v>395</v>
      </c>
      <c r="P42" s="227"/>
      <c r="Q42" s="173"/>
      <c r="R42" s="173"/>
      <c r="S42" s="235" t="s">
        <v>395</v>
      </c>
      <c r="T42" s="227"/>
      <c r="U42" s="173"/>
      <c r="V42" s="173"/>
      <c r="W42" s="235" t="s">
        <v>395</v>
      </c>
      <c r="X42" s="227"/>
      <c r="Y42" s="173"/>
      <c r="Z42" s="173"/>
      <c r="AA42" s="235" t="s">
        <v>395</v>
      </c>
      <c r="AB42" s="227"/>
      <c r="AC42" s="173"/>
      <c r="AD42" s="173"/>
      <c r="AE42" s="235" t="s">
        <v>395</v>
      </c>
      <c r="AF42" s="227"/>
      <c r="AG42" s="173"/>
      <c r="AH42" s="173"/>
      <c r="AI42" s="173"/>
      <c r="AJ42" s="173"/>
    </row>
    <row r="43" spans="2:36">
      <c r="B43" s="238" t="s">
        <v>396</v>
      </c>
      <c r="C43" s="239">
        <f>C36-C34</f>
        <v>-374.4</v>
      </c>
      <c r="D43" s="173"/>
      <c r="E43" s="173"/>
      <c r="F43" s="173"/>
      <c r="G43" s="238" t="s">
        <v>396</v>
      </c>
      <c r="H43" s="239">
        <f>H36-H34</f>
        <v>305</v>
      </c>
      <c r="I43" s="173"/>
      <c r="J43" s="173"/>
      <c r="K43" s="238" t="s">
        <v>396</v>
      </c>
      <c r="L43" s="239">
        <f>L36-L34</f>
        <v>-57.7</v>
      </c>
      <c r="M43" s="173"/>
      <c r="N43" s="173"/>
      <c r="O43" s="238" t="s">
        <v>396</v>
      </c>
      <c r="P43" s="239">
        <f>P36-P34</f>
        <v>82.9</v>
      </c>
      <c r="Q43" s="173"/>
      <c r="R43" s="173"/>
      <c r="S43" s="238" t="s">
        <v>396</v>
      </c>
      <c r="T43" s="239">
        <f>T36-T34</f>
        <v>110.6</v>
      </c>
      <c r="U43" s="173"/>
      <c r="V43" s="173"/>
      <c r="W43" s="238" t="s">
        <v>396</v>
      </c>
      <c r="X43" s="239">
        <f>X36-X41</f>
        <v>168</v>
      </c>
      <c r="Y43" s="173"/>
      <c r="Z43" s="173"/>
      <c r="AA43" s="238" t="s">
        <v>396</v>
      </c>
      <c r="AB43" s="239">
        <f>AB36-AB34</f>
        <v>18.100000000000001</v>
      </c>
      <c r="AC43" s="173"/>
      <c r="AD43" s="173"/>
      <c r="AE43" s="238" t="s">
        <v>396</v>
      </c>
      <c r="AF43" s="239">
        <f>AF36-AF34</f>
        <v>-64.8</v>
      </c>
      <c r="AG43" s="173"/>
      <c r="AH43" s="173"/>
      <c r="AI43" s="173"/>
      <c r="AJ43" s="173"/>
    </row>
    <row r="44" spans="2:36">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row>
    <row r="45" spans="2:36">
      <c r="B45" s="221" t="s">
        <v>397</v>
      </c>
      <c r="C45" s="232"/>
      <c r="D45" s="173"/>
      <c r="E45" s="173"/>
      <c r="F45" s="173"/>
      <c r="G45" s="221" t="s">
        <v>397</v>
      </c>
      <c r="H45" s="232"/>
      <c r="I45" s="173"/>
      <c r="J45" s="173"/>
      <c r="K45" s="221" t="s">
        <v>397</v>
      </c>
      <c r="L45" s="232"/>
      <c r="M45" s="173"/>
      <c r="N45" s="173"/>
      <c r="O45" s="221" t="s">
        <v>397</v>
      </c>
      <c r="P45" s="232"/>
      <c r="Q45" s="173"/>
      <c r="R45" s="173"/>
      <c r="S45" s="221" t="s">
        <v>397</v>
      </c>
      <c r="T45" s="232"/>
      <c r="U45" s="173"/>
      <c r="V45" s="173"/>
      <c r="W45" s="221" t="s">
        <v>397</v>
      </c>
      <c r="X45" s="232"/>
      <c r="Y45" s="173"/>
      <c r="Z45" s="173"/>
      <c r="AA45" s="221" t="s">
        <v>397</v>
      </c>
      <c r="AB45" s="232"/>
      <c r="AC45" s="173"/>
      <c r="AD45" s="173"/>
      <c r="AE45" s="221" t="s">
        <v>397</v>
      </c>
      <c r="AF45" s="232"/>
      <c r="AG45" s="173"/>
      <c r="AH45" s="173"/>
      <c r="AI45" s="173"/>
      <c r="AJ45" s="173"/>
    </row>
    <row r="46" spans="2:36">
      <c r="B46" s="224" t="s">
        <v>398</v>
      </c>
      <c r="C46" s="227"/>
      <c r="D46" s="173"/>
      <c r="E46" s="173"/>
      <c r="F46" s="173"/>
      <c r="G46" s="224" t="s">
        <v>398</v>
      </c>
      <c r="H46" s="227"/>
      <c r="I46" s="173"/>
      <c r="J46" s="173"/>
      <c r="K46" s="224" t="s">
        <v>398</v>
      </c>
      <c r="L46" s="227"/>
      <c r="M46" s="173"/>
      <c r="N46" s="173"/>
      <c r="O46" s="224" t="s">
        <v>398</v>
      </c>
      <c r="P46" s="227"/>
      <c r="Q46" s="173"/>
      <c r="R46" s="173"/>
      <c r="S46" s="224" t="s">
        <v>398</v>
      </c>
      <c r="T46" s="227"/>
      <c r="U46" s="173"/>
      <c r="V46" s="173"/>
      <c r="W46" s="224" t="s">
        <v>398</v>
      </c>
      <c r="X46" s="227"/>
      <c r="Y46" s="173"/>
      <c r="Z46" s="173"/>
      <c r="AA46" s="224" t="s">
        <v>398</v>
      </c>
      <c r="AB46" s="227"/>
      <c r="AC46" s="173"/>
      <c r="AD46" s="173"/>
      <c r="AE46" s="224" t="s">
        <v>398</v>
      </c>
      <c r="AF46" s="227"/>
      <c r="AG46" s="173"/>
      <c r="AH46" s="173"/>
      <c r="AI46" s="173"/>
      <c r="AJ46" s="173"/>
    </row>
    <row r="47" spans="2:36">
      <c r="B47" s="235" t="s">
        <v>399</v>
      </c>
      <c r="C47" s="227"/>
      <c r="D47" s="173"/>
      <c r="E47" s="173"/>
      <c r="F47" s="173"/>
      <c r="G47" s="235" t="s">
        <v>399</v>
      </c>
      <c r="H47" s="227"/>
      <c r="I47" s="173"/>
      <c r="J47" s="173"/>
      <c r="K47" s="235" t="s">
        <v>399</v>
      </c>
      <c r="L47" s="227"/>
      <c r="M47" s="173"/>
      <c r="N47" s="173"/>
      <c r="O47" s="235" t="s">
        <v>399</v>
      </c>
      <c r="P47" s="227"/>
      <c r="Q47" s="173"/>
      <c r="R47" s="173"/>
      <c r="S47" s="235" t="s">
        <v>399</v>
      </c>
      <c r="T47" s="227"/>
      <c r="U47" s="173"/>
      <c r="V47" s="173"/>
      <c r="W47" s="235" t="s">
        <v>399</v>
      </c>
      <c r="X47" s="227"/>
      <c r="Y47" s="173"/>
      <c r="Z47" s="173"/>
      <c r="AA47" s="235" t="s">
        <v>399</v>
      </c>
      <c r="AB47" s="227"/>
      <c r="AC47" s="173"/>
      <c r="AD47" s="173"/>
      <c r="AE47" s="235" t="s">
        <v>399</v>
      </c>
      <c r="AF47" s="227"/>
      <c r="AG47" s="173"/>
      <c r="AH47" s="173"/>
      <c r="AI47" s="173"/>
      <c r="AJ47" s="173"/>
    </row>
    <row r="48" spans="2:36">
      <c r="B48" s="224" t="s">
        <v>400</v>
      </c>
      <c r="C48" s="227">
        <v>1</v>
      </c>
      <c r="D48" s="173"/>
      <c r="E48" s="173"/>
      <c r="F48" s="173"/>
      <c r="G48" s="224" t="s">
        <v>400</v>
      </c>
      <c r="H48" s="227">
        <v>2</v>
      </c>
      <c r="I48" s="173"/>
      <c r="J48" s="173"/>
      <c r="K48" s="224" t="s">
        <v>400</v>
      </c>
      <c r="L48" s="227">
        <v>0</v>
      </c>
      <c r="M48" s="173"/>
      <c r="N48" s="173"/>
      <c r="O48" s="224" t="s">
        <v>400</v>
      </c>
      <c r="P48" s="227">
        <v>2</v>
      </c>
      <c r="Q48" s="173"/>
      <c r="R48" s="173"/>
      <c r="S48" s="224" t="s">
        <v>400</v>
      </c>
      <c r="T48" s="227">
        <v>0</v>
      </c>
      <c r="U48" s="173"/>
      <c r="V48" s="173"/>
      <c r="W48" s="224" t="s">
        <v>400</v>
      </c>
      <c r="X48" s="227">
        <v>0</v>
      </c>
      <c r="Y48" s="173"/>
      <c r="Z48" s="173"/>
      <c r="AA48" s="224" t="s">
        <v>400</v>
      </c>
      <c r="AB48" s="227">
        <v>0</v>
      </c>
      <c r="AC48" s="173"/>
      <c r="AD48" s="173"/>
      <c r="AE48" s="224" t="s">
        <v>400</v>
      </c>
      <c r="AF48" s="227">
        <v>1</v>
      </c>
      <c r="AG48" s="173"/>
      <c r="AH48" s="173"/>
      <c r="AI48" s="173"/>
      <c r="AJ48" s="173"/>
    </row>
    <row r="49" spans="2:36">
      <c r="B49" s="224" t="s">
        <v>401</v>
      </c>
      <c r="C49" s="227">
        <v>595</v>
      </c>
      <c r="D49" s="173"/>
      <c r="E49" s="173"/>
      <c r="F49" s="173"/>
      <c r="G49" s="224" t="s">
        <v>401</v>
      </c>
      <c r="H49" s="227">
        <v>1347</v>
      </c>
      <c r="I49" s="173"/>
      <c r="J49" s="173"/>
      <c r="K49" s="224" t="s">
        <v>401</v>
      </c>
      <c r="L49" s="227">
        <v>266</v>
      </c>
      <c r="M49" s="173"/>
      <c r="N49" s="173"/>
      <c r="O49" s="224" t="s">
        <v>401</v>
      </c>
      <c r="P49" s="227">
        <v>466</v>
      </c>
      <c r="Q49" s="173"/>
      <c r="R49" s="173"/>
      <c r="S49" s="224" t="s">
        <v>401</v>
      </c>
      <c r="T49" s="227">
        <v>520</v>
      </c>
      <c r="U49" s="173"/>
      <c r="V49" s="173"/>
      <c r="W49" s="224" t="s">
        <v>401</v>
      </c>
      <c r="X49" s="227">
        <v>685</v>
      </c>
      <c r="Y49" s="173"/>
      <c r="Z49" s="173"/>
      <c r="AA49" s="224" t="s">
        <v>401</v>
      </c>
      <c r="AB49" s="227">
        <v>103</v>
      </c>
      <c r="AC49" s="173"/>
      <c r="AD49" s="173"/>
      <c r="AE49" s="224" t="s">
        <v>401</v>
      </c>
      <c r="AF49" s="227">
        <v>126</v>
      </c>
      <c r="AG49" s="173"/>
      <c r="AH49" s="173"/>
      <c r="AI49" s="173"/>
      <c r="AJ49" s="173"/>
    </row>
    <row r="50" spans="2:36">
      <c r="B50" s="224" t="s">
        <v>402</v>
      </c>
      <c r="C50" s="226">
        <f>(1.48*(C49+C48)/100)</f>
        <v>8.8208000000000002</v>
      </c>
      <c r="D50" s="173"/>
      <c r="E50" s="173"/>
      <c r="F50" s="173"/>
      <c r="G50" s="224" t="s">
        <v>402</v>
      </c>
      <c r="H50" s="226">
        <f>(1.48*(H49+H48)/100)</f>
        <v>19.965199999999999</v>
      </c>
      <c r="I50" s="173"/>
      <c r="J50" s="173"/>
      <c r="K50" s="224" t="s">
        <v>402</v>
      </c>
      <c r="L50" s="226">
        <f>(1.48*(L49+L48)/100)</f>
        <v>3.9367999999999999</v>
      </c>
      <c r="M50" s="173"/>
      <c r="N50" s="173"/>
      <c r="O50" s="224" t="s">
        <v>402</v>
      </c>
      <c r="P50" s="226">
        <f>(1.48*(P49+P48)/100)</f>
        <v>6.9264000000000001</v>
      </c>
      <c r="Q50" s="173"/>
      <c r="R50" s="173"/>
      <c r="S50" s="224" t="s">
        <v>402</v>
      </c>
      <c r="T50" s="226">
        <f>(1.48*(T49+T48)/100)</f>
        <v>7.6960000000000006</v>
      </c>
      <c r="U50" s="173"/>
      <c r="V50" s="173"/>
      <c r="W50" s="224" t="s">
        <v>402</v>
      </c>
      <c r="X50" s="226">
        <f>(1.48*(X49+X48)/100)</f>
        <v>10.138</v>
      </c>
      <c r="Y50" s="173"/>
      <c r="Z50" s="173"/>
      <c r="AA50" s="224" t="s">
        <v>402</v>
      </c>
      <c r="AB50" s="226">
        <f>(1.48*(AB49+AB48)/100)</f>
        <v>1.5244</v>
      </c>
      <c r="AC50" s="173"/>
      <c r="AD50" s="173"/>
      <c r="AE50" s="224" t="s">
        <v>402</v>
      </c>
      <c r="AF50" s="226">
        <f>(1.48*(AF49+AF48)/100)</f>
        <v>1.8796000000000002</v>
      </c>
      <c r="AG50" s="173"/>
      <c r="AH50" s="173"/>
      <c r="AI50" s="173"/>
      <c r="AJ50" s="173"/>
    </row>
    <row r="51" spans="2:36">
      <c r="B51" s="224"/>
      <c r="C51" s="227"/>
      <c r="D51" s="173"/>
      <c r="E51" s="173"/>
      <c r="F51" s="173"/>
      <c r="G51" s="224"/>
      <c r="H51" s="227"/>
      <c r="I51" s="173"/>
      <c r="J51" s="173"/>
      <c r="K51" s="224"/>
      <c r="L51" s="227"/>
      <c r="M51" s="173"/>
      <c r="N51" s="173"/>
      <c r="O51" s="224"/>
      <c r="P51" s="227"/>
      <c r="Q51" s="173"/>
      <c r="R51" s="173"/>
      <c r="S51" s="224"/>
      <c r="T51" s="227"/>
      <c r="U51" s="173"/>
      <c r="V51" s="173"/>
      <c r="W51" s="224"/>
      <c r="X51" s="227"/>
      <c r="Y51" s="173"/>
      <c r="Z51" s="173"/>
      <c r="AA51" s="224"/>
      <c r="AB51" s="227"/>
      <c r="AC51" s="173"/>
      <c r="AD51" s="173"/>
      <c r="AE51" s="224"/>
      <c r="AF51" s="227"/>
      <c r="AG51" s="173"/>
      <c r="AH51" s="173"/>
      <c r="AI51" s="173"/>
      <c r="AJ51" s="173"/>
    </row>
    <row r="52" spans="2:36">
      <c r="B52" s="224" t="s">
        <v>434</v>
      </c>
      <c r="C52" s="226">
        <f>1*100/8.81</f>
        <v>11.350737797956867</v>
      </c>
      <c r="D52" s="173"/>
      <c r="E52" s="173"/>
      <c r="F52" s="173"/>
      <c r="G52" s="224" t="s">
        <v>435</v>
      </c>
      <c r="H52" s="226">
        <f>H48*100/H50</f>
        <v>10.017430328772063</v>
      </c>
      <c r="I52" s="173"/>
      <c r="J52" s="173"/>
      <c r="K52" s="224" t="s">
        <v>435</v>
      </c>
      <c r="L52" s="226">
        <f>L48*100/L50</f>
        <v>0</v>
      </c>
      <c r="M52" s="173"/>
      <c r="N52" s="173"/>
      <c r="O52" s="224" t="s">
        <v>437</v>
      </c>
      <c r="P52" s="237">
        <f>P48*100/P50</f>
        <v>28.875028875028875</v>
      </c>
      <c r="Q52" s="173"/>
      <c r="R52" s="173"/>
      <c r="S52" s="224" t="s">
        <v>441</v>
      </c>
      <c r="T52" s="226">
        <f>T48*100/T50</f>
        <v>0</v>
      </c>
      <c r="U52" s="173"/>
      <c r="V52" s="173"/>
      <c r="W52" s="224" t="s">
        <v>442</v>
      </c>
      <c r="X52" s="226">
        <f>X48*100/X50</f>
        <v>0</v>
      </c>
      <c r="Y52" s="173"/>
      <c r="Z52" s="173"/>
      <c r="AA52" s="224" t="s">
        <v>439</v>
      </c>
      <c r="AB52" s="226">
        <f>AB48*100/AB50</f>
        <v>0</v>
      </c>
      <c r="AC52" s="173"/>
      <c r="AD52" s="173"/>
      <c r="AE52" s="224" t="s">
        <v>443</v>
      </c>
      <c r="AF52" s="236">
        <f>AF48*100/AF50</f>
        <v>53.202809108320913</v>
      </c>
      <c r="AG52" s="173"/>
      <c r="AH52" s="173"/>
      <c r="AI52" s="173"/>
      <c r="AJ52" s="173"/>
    </row>
    <row r="53" spans="2:36">
      <c r="B53" s="240" t="s">
        <v>395</v>
      </c>
      <c r="C53" s="227"/>
      <c r="D53" s="173"/>
      <c r="E53" s="173"/>
      <c r="F53" s="173"/>
      <c r="G53" s="240" t="s">
        <v>395</v>
      </c>
      <c r="H53" s="227"/>
      <c r="I53" s="173"/>
      <c r="J53" s="173"/>
      <c r="K53" s="240" t="s">
        <v>395</v>
      </c>
      <c r="L53" s="227"/>
      <c r="M53" s="173"/>
      <c r="N53" s="173"/>
      <c r="O53" s="240" t="s">
        <v>395</v>
      </c>
      <c r="P53" s="227"/>
      <c r="Q53" s="173"/>
      <c r="R53" s="173"/>
      <c r="S53" s="240" t="s">
        <v>395</v>
      </c>
      <c r="T53" s="227"/>
      <c r="U53" s="173"/>
      <c r="V53" s="173"/>
      <c r="W53" s="240" t="s">
        <v>395</v>
      </c>
      <c r="X53" s="227"/>
      <c r="Y53" s="173"/>
      <c r="Z53" s="173"/>
      <c r="AA53" s="240" t="s">
        <v>395</v>
      </c>
      <c r="AB53" s="227"/>
      <c r="AC53" s="173"/>
      <c r="AD53" s="173"/>
      <c r="AE53" s="240" t="s">
        <v>395</v>
      </c>
      <c r="AF53" s="227"/>
      <c r="AG53" s="173"/>
      <c r="AH53" s="173"/>
      <c r="AI53" s="173"/>
      <c r="AJ53" s="173"/>
    </row>
    <row r="54" spans="2:36">
      <c r="B54" s="238" t="s">
        <v>403</v>
      </c>
      <c r="C54" s="239">
        <f>C50-C48</f>
        <v>7.8208000000000002</v>
      </c>
      <c r="D54" s="173"/>
      <c r="E54" s="173"/>
      <c r="F54" s="173"/>
      <c r="G54" s="238" t="s">
        <v>403</v>
      </c>
      <c r="H54" s="239">
        <f>H50-H48</f>
        <v>17.965199999999999</v>
      </c>
      <c r="I54" s="173"/>
      <c r="J54" s="173"/>
      <c r="K54" s="238" t="s">
        <v>403</v>
      </c>
      <c r="L54" s="239">
        <f>L50-L48</f>
        <v>3.9367999999999999</v>
      </c>
      <c r="M54" s="173"/>
      <c r="N54" s="173"/>
      <c r="O54" s="238" t="s">
        <v>403</v>
      </c>
      <c r="P54" s="239">
        <f>P50-P48</f>
        <v>4.9264000000000001</v>
      </c>
      <c r="Q54" s="173"/>
      <c r="R54" s="173"/>
      <c r="S54" s="238" t="s">
        <v>403</v>
      </c>
      <c r="T54" s="239">
        <f>T50-T48</f>
        <v>7.6960000000000006</v>
      </c>
      <c r="U54" s="173"/>
      <c r="V54" s="173"/>
      <c r="W54" s="238" t="s">
        <v>403</v>
      </c>
      <c r="X54" s="239">
        <f>X50-X48</f>
        <v>10.138</v>
      </c>
      <c r="Y54" s="173"/>
      <c r="Z54" s="173"/>
      <c r="AA54" s="238" t="s">
        <v>403</v>
      </c>
      <c r="AB54" s="239">
        <f>AB50-AB48</f>
        <v>1.5244</v>
      </c>
      <c r="AC54" s="173"/>
      <c r="AD54" s="173"/>
      <c r="AE54" s="238" t="s">
        <v>403</v>
      </c>
      <c r="AF54" s="239">
        <f>AF50-AF48</f>
        <v>0.87960000000000016</v>
      </c>
      <c r="AG54" s="173"/>
      <c r="AH54" s="173"/>
      <c r="AI54" s="173"/>
      <c r="AJ54" s="173"/>
    </row>
    <row r="55" spans="2:36">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row>
    <row r="56" spans="2:36">
      <c r="B56" s="241" t="s">
        <v>444</v>
      </c>
      <c r="C56" s="173"/>
      <c r="D56" s="173"/>
      <c r="E56" s="173"/>
      <c r="F56" s="173"/>
      <c r="G56" s="242" t="s">
        <v>444</v>
      </c>
      <c r="H56" s="173"/>
      <c r="I56" s="173"/>
      <c r="J56" s="173"/>
      <c r="K56" s="242" t="s">
        <v>444</v>
      </c>
      <c r="L56" s="173"/>
      <c r="M56" s="173"/>
      <c r="N56" s="173"/>
      <c r="O56" s="242" t="s">
        <v>444</v>
      </c>
      <c r="P56" s="173"/>
      <c r="Q56" s="173"/>
      <c r="R56" s="173"/>
      <c r="S56" s="242" t="s">
        <v>444</v>
      </c>
      <c r="T56" s="173"/>
      <c r="U56" s="173"/>
      <c r="V56" s="173"/>
      <c r="W56" s="242" t="s">
        <v>444</v>
      </c>
      <c r="X56" s="173"/>
      <c r="Y56" s="173"/>
      <c r="Z56" s="173"/>
      <c r="AA56" s="242" t="s">
        <v>444</v>
      </c>
      <c r="AB56" s="173"/>
      <c r="AC56" s="173"/>
      <c r="AD56" s="173"/>
      <c r="AE56" s="242" t="s">
        <v>444</v>
      </c>
      <c r="AF56" s="173"/>
      <c r="AG56" s="173"/>
      <c r="AH56" s="173"/>
      <c r="AI56" s="173"/>
      <c r="AJ56" s="173"/>
    </row>
    <row r="57" spans="2:36">
      <c r="B57" s="243" t="s">
        <v>445</v>
      </c>
      <c r="C57" s="173"/>
      <c r="D57" s="173"/>
      <c r="E57" s="173"/>
      <c r="F57" s="173"/>
      <c r="G57" s="243" t="s">
        <v>446</v>
      </c>
      <c r="H57" s="173"/>
      <c r="I57" s="173"/>
      <c r="J57" s="173"/>
      <c r="K57" s="243" t="s">
        <v>447</v>
      </c>
      <c r="L57" s="173"/>
      <c r="M57" s="173"/>
      <c r="N57" s="173"/>
      <c r="O57" s="243" t="s">
        <v>448</v>
      </c>
      <c r="P57" s="173"/>
      <c r="Q57" s="173"/>
      <c r="R57" s="173"/>
      <c r="S57" s="243" t="s">
        <v>449</v>
      </c>
      <c r="T57" s="173"/>
      <c r="U57" s="173"/>
      <c r="V57" s="173"/>
      <c r="W57" s="243" t="s">
        <v>450</v>
      </c>
      <c r="X57" s="173"/>
      <c r="Y57" s="173"/>
      <c r="Z57" s="173"/>
      <c r="AA57" s="243" t="s">
        <v>451</v>
      </c>
      <c r="AB57" s="173"/>
      <c r="AC57" s="173"/>
      <c r="AD57" s="173"/>
      <c r="AE57" s="243" t="s">
        <v>452</v>
      </c>
      <c r="AF57" s="173"/>
      <c r="AG57" s="173"/>
      <c r="AH57" s="173"/>
      <c r="AI57" s="173"/>
      <c r="AJ57" s="173"/>
    </row>
    <row r="58" spans="2:36">
      <c r="B58" s="244" t="s">
        <v>453</v>
      </c>
      <c r="C58" s="220"/>
      <c r="D58" s="173"/>
      <c r="E58" s="173"/>
      <c r="F58" s="173"/>
      <c r="G58" s="245" t="s">
        <v>454</v>
      </c>
      <c r="H58" s="220"/>
      <c r="I58" s="173"/>
      <c r="J58" s="173"/>
      <c r="K58" s="245"/>
      <c r="L58" s="220"/>
      <c r="M58" s="173"/>
      <c r="N58" s="173"/>
      <c r="O58" s="245"/>
      <c r="P58" s="220"/>
      <c r="Q58" s="173"/>
      <c r="R58" s="173"/>
      <c r="S58" s="245"/>
      <c r="T58" s="220"/>
      <c r="U58" s="173"/>
      <c r="V58" s="173"/>
      <c r="W58" s="245"/>
      <c r="X58" s="220"/>
      <c r="Y58" s="173"/>
      <c r="Z58" s="173"/>
      <c r="AA58" s="245"/>
      <c r="AB58" s="220"/>
      <c r="AC58" s="173"/>
      <c r="AD58" s="173"/>
      <c r="AE58" s="245"/>
      <c r="AF58" s="220"/>
      <c r="AG58" s="173"/>
      <c r="AH58" s="173"/>
      <c r="AI58" s="173"/>
      <c r="AJ58" s="173"/>
    </row>
    <row r="59" spans="2:36">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row>
    <row r="60" spans="2:36">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row>
    <row r="61" spans="2:36">
      <c r="B61" s="173"/>
      <c r="C61" s="173"/>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row>
    <row r="62" spans="2:36">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row>
    <row r="63" spans="2:36">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row>
    <row r="64" spans="2:36">
      <c r="B64" s="246"/>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row>
    <row r="65" spans="2:36">
      <c r="B65" s="173"/>
      <c r="C65" s="173"/>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row>
    <row r="66" spans="2:36">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row>
    <row r="67" spans="2:36">
      <c r="B67" s="246"/>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row>
    <row r="68" spans="2:36">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row>
    <row r="69" spans="2:36">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row>
    <row r="70" spans="2:36">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row>
    <row r="71" spans="2:36">
      <c r="B71" s="173"/>
      <c r="C71" s="173"/>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row>
    <row r="72" spans="2:36">
      <c r="B72" s="173"/>
      <c r="C72" s="173"/>
      <c r="D72" s="173"/>
      <c r="E72" s="173"/>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row>
    <row r="73" spans="2:36">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row>
    <row r="74" spans="2:36">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row>
    <row r="75" spans="2:36">
      <c r="B75" s="173"/>
      <c r="C75" s="173"/>
      <c r="D75" s="173"/>
      <c r="E75" s="173"/>
      <c r="F75" s="173"/>
      <c r="G75" s="173"/>
      <c r="H75" s="173"/>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row>
    <row r="76" spans="2:36">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row>
    <row r="77" spans="2:36">
      <c r="B77" s="173"/>
      <c r="C77" s="173"/>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row>
    <row r="78" spans="2:36">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row>
    <row r="79" spans="2:36">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row>
    <row r="80" spans="2:36">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row>
    <row r="81" spans="2:36">
      <c r="B81" s="173"/>
      <c r="C81" s="173"/>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row>
    <row r="82" spans="2:36">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row>
    <row r="83" spans="2:36">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row>
    <row r="84" spans="2:36">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row>
    <row r="85" spans="2:36">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row>
    <row r="86" spans="2:36">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row>
    <row r="87" spans="2:36">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row>
    <row r="88" spans="2:36">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row>
    <row r="89" spans="2:36">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row>
    <row r="90" spans="2:36">
      <c r="B90" s="173"/>
      <c r="C90" s="173"/>
      <c r="D90" s="173"/>
      <c r="E90" s="173"/>
      <c r="F90" s="173"/>
      <c r="G90" s="173"/>
      <c r="H90" s="173"/>
      <c r="I90" s="173"/>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row>
  </sheetData>
  <pageMargins left="0" right="0" top="0.39370078740157483" bottom="0.39370078740157483" header="0" footer="0"/>
</worksheet>
</file>

<file path=docProps/app.xml><?xml version="1.0" encoding="utf-8"?>
<Properties xmlns="http://schemas.openxmlformats.org/officeDocument/2006/extended-properties" xmlns:vt="http://schemas.openxmlformats.org/officeDocument/2006/docPropsVTypes">
  <TotalTime>399</TotalTime>
  <Application>Microsoft Excel</Application>
  <DocSecurity>0</DocSecurity>
  <ScaleCrop>false</ScaleCrop>
  <HeadingPairs>
    <vt:vector size="2" baseType="variant">
      <vt:variant>
        <vt:lpstr>Lan-orriak</vt:lpstr>
      </vt:variant>
      <vt:variant>
        <vt:i4>8</vt:i4>
      </vt:variant>
    </vt:vector>
  </HeadingPairs>
  <TitlesOfParts>
    <vt:vector size="8" baseType="lpstr">
      <vt:lpstr>EAE bilakaera</vt:lpstr>
      <vt:lpstr>Gipuzkoa-Donostialdea</vt:lpstr>
      <vt:lpstr>Oiartzun_turismo</vt:lpstr>
      <vt:lpstr>Oiartzun_auzoak datuak</vt:lpstr>
      <vt:lpstr>EETJE-REATE DATU BASEA</vt:lpstr>
      <vt:lpstr>EETJE-Est-kop-mod-aloj</vt:lpstr>
      <vt:lpstr>EETJE-mota-urtea</vt:lpstr>
      <vt:lpstr>Auzoka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Kristina Brit Oiarzabal</cp:lastModifiedBy>
  <cp:revision>19</cp:revision>
  <dcterms:created xsi:type="dcterms:W3CDTF">2025-03-26T08:47:08Z</dcterms:created>
  <dcterms:modified xsi:type="dcterms:W3CDTF">2026-02-11T09:13:31Z</dcterms:modified>
</cp:coreProperties>
</file>